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85" yWindow="420" windowWidth="20730" windowHeight="9780" firstSheet="2" activeTab="2"/>
  </bookViews>
  <sheets>
    <sheet name="PLANILHA" sheetId="1" state="hidden" r:id="rId1"/>
    <sheet name="CRONOGRAMA" sheetId="2" state="hidden" r:id="rId2"/>
    <sheet name="RAMPA ADAPTADA" sheetId="4" r:id="rId3"/>
    <sheet name="Plan3" sheetId="3" state="hidden" r:id="rId4"/>
  </sheets>
  <externalReferences>
    <externalReference r:id="rId5"/>
  </externalReferences>
  <definedNames>
    <definedName name="_xlnm.Print_Area" localSheetId="1">CRONOGRAMA!$A$1:$O$50</definedName>
    <definedName name="_xlnm.Print_Area" localSheetId="0">PLANILHA!$A$1:$I$38</definedName>
    <definedName name="_xlnm.Print_Area" localSheetId="2">'RAMPA ADAPTADA'!$A$1:$I$31</definedName>
    <definedName name="ORÇAMENTO.BancoRef" localSheetId="2" hidden="1">'RAMPA ADAPTADA'!$I$7</definedName>
    <definedName name="ORÇAMENTO.BancoRef" hidden="1">PLANILHA!$I$9</definedName>
    <definedName name="ORÇAMENTO.CustoUnitario" localSheetId="2" hidden="1">ROUND('RAMPA ADAPTADA'!$X1,15-13*'RAMPA ADAPTADA'!$AI$7)</definedName>
    <definedName name="ORÇAMENTO.CustoUnitario" hidden="1">ROUND(PLANILHA!$X1,15-13*PLANILHA!$AI$9)</definedName>
    <definedName name="ORÇAMENTO.PrecoUnitarioLicitado" localSheetId="2" hidden="1">'RAMPA ADAPTADA'!$AO1</definedName>
    <definedName name="ORÇAMENTO.PrecoUnitarioLicitado" hidden="1">PLANILHA!$AO1</definedName>
    <definedName name="REFERENCIA.Descricao" localSheetId="2" hidden="1">IF(ISNUMBER('RAMPA ADAPTADA'!$AI1),OFFSET(INDIRECT('RAMPA ADAPTADA'!ORÇAMENTO.BancoRef),'RAMPA ADAPTADA'!$AI1-1,3,1),'RAMPA ADAPTADA'!$AI1)</definedName>
    <definedName name="REFERENCIA.Descricao" hidden="1">IF(ISNUMBER(PLANILHA!$AI1),OFFSET(INDIRECT(ORÇAMENTO.BancoRef),PLANILHA!$AI1-1,3,1),PLANILHA!$AI1)</definedName>
    <definedName name="SomaAgrup" localSheetId="2" hidden="1">SUMIF(OFFSET('RAMPA ADAPTADA'!$D1,1,0,'RAMPA ADAPTADA'!$E1),"S",OFFSET('RAMPA ADAPTADA'!A1,1,0,'RAMPA ADAPTADA'!$E1))</definedName>
    <definedName name="SomaAgrup" hidden="1">SUMIF(OFFSET(PLANILHA!$D1,1,0,PLANILHA!$E1),"S",OFFSET(PLANILHA!A1,1,0,PLANILHA!$E1))</definedName>
    <definedName name="TIPOORCAMENTO" hidden="1">IF(VALUE([1]MENU!$O$3)=2,"Licitado","Proposto")</definedName>
    <definedName name="_xlnm.Print_Titles" localSheetId="0">PLANILHA!$1:$9</definedName>
    <definedName name="_xlnm.Print_Titles" localSheetId="2">'RAMPA ADAPTADA'!$1:$7</definedName>
    <definedName name="VTOTAL1" localSheetId="2" hidden="1">ROUND('RAMPA ADAPTADA'!$W1*'RAMPA ADAPTADA'!$Z1,15-13*'RAMPA ADAPTADA'!#REF!)</definedName>
    <definedName name="VTOTAL1" hidden="1">ROUND(PLANILHA!$W1*PLANILHA!$Z1,15-13*PLANILHA!#REF!)</definedName>
  </definedNames>
  <calcPr calcId="144525"/>
</workbook>
</file>

<file path=xl/calcChain.xml><?xml version="1.0" encoding="utf-8"?>
<calcChain xmlns="http://schemas.openxmlformats.org/spreadsheetml/2006/main">
  <c r="E20" i="4" l="1"/>
  <c r="E15" i="4"/>
  <c r="E11" i="4"/>
  <c r="E18" i="4"/>
  <c r="E13" i="4"/>
  <c r="E14" i="4" l="1"/>
  <c r="H13" i="4"/>
  <c r="G5" i="4" l="1"/>
  <c r="H20" i="4"/>
  <c r="H18" i="4"/>
  <c r="H15" i="4"/>
  <c r="H10" i="4"/>
  <c r="I5" i="4"/>
  <c r="G18" i="4"/>
  <c r="I18" i="4" s="1"/>
  <c r="G13" i="4" l="1"/>
  <c r="I13" i="4" s="1"/>
  <c r="G14" i="4"/>
  <c r="G11" i="4"/>
  <c r="I11" i="4" s="1"/>
  <c r="H14" i="4"/>
  <c r="G15" i="4"/>
  <c r="I15" i="4" s="1"/>
  <c r="G20" i="4"/>
  <c r="I20" i="4" s="1"/>
  <c r="I19" i="4" s="1"/>
  <c r="G17" i="4"/>
  <c r="E17" i="4"/>
  <c r="H17" i="4" s="1"/>
  <c r="G10" i="4"/>
  <c r="I10" i="4" s="1"/>
  <c r="H11" i="4"/>
  <c r="E25" i="1"/>
  <c r="H25" i="1" s="1"/>
  <c r="E20" i="1"/>
  <c r="H23" i="1" l="1"/>
  <c r="E22" i="1"/>
  <c r="I14" i="4"/>
  <c r="I12" i="4" s="1"/>
  <c r="I9" i="4"/>
  <c r="I17" i="4"/>
  <c r="I16" i="4" s="1"/>
  <c r="E13" i="1"/>
  <c r="E27" i="1" s="1"/>
  <c r="E19" i="1"/>
  <c r="E18" i="1"/>
  <c r="H22" i="1" l="1"/>
  <c r="I21" i="4"/>
  <c r="H19" i="1"/>
  <c r="G7" i="1"/>
  <c r="G22" i="1" s="1"/>
  <c r="I22" i="1" s="1"/>
  <c r="I7" i="1"/>
  <c r="B36" i="2"/>
  <c r="P36" i="2"/>
  <c r="G15" i="1" l="1"/>
  <c r="G19" i="1"/>
  <c r="I19" i="1" s="1"/>
  <c r="G23" i="1"/>
  <c r="I23" i="1" s="1"/>
  <c r="I21" i="1" s="1"/>
  <c r="G18" i="1"/>
  <c r="I18" i="1" s="1"/>
  <c r="G25" i="1"/>
  <c r="I25" i="1" s="1"/>
  <c r="I24" i="1" s="1"/>
  <c r="G12" i="1"/>
  <c r="B34" i="2"/>
  <c r="B32" i="2"/>
  <c r="P34" i="2"/>
  <c r="B30" i="2"/>
  <c r="B28" i="2"/>
  <c r="B26" i="2"/>
  <c r="B24" i="2"/>
  <c r="B22" i="2"/>
  <c r="B20" i="2"/>
  <c r="B18" i="2"/>
  <c r="B16" i="2"/>
  <c r="B14" i="2"/>
  <c r="B12" i="2"/>
  <c r="B10" i="2"/>
  <c r="B8" i="2"/>
  <c r="H12" i="1"/>
  <c r="H13" i="1"/>
  <c r="H15" i="1"/>
  <c r="H16" i="1"/>
  <c r="H18" i="1"/>
  <c r="H20" i="1"/>
  <c r="H27" i="1"/>
  <c r="P28" i="2"/>
  <c r="P26" i="2"/>
  <c r="P24" i="2"/>
  <c r="P10" i="2"/>
  <c r="P8" i="2"/>
  <c r="P16" i="2"/>
  <c r="P14" i="2"/>
  <c r="P12" i="2"/>
  <c r="A4" i="2"/>
  <c r="A3" i="2"/>
  <c r="P20" i="2"/>
  <c r="P22" i="2"/>
  <c r="P30" i="2"/>
  <c r="P32" i="2"/>
  <c r="P18" i="2"/>
  <c r="G27" i="1" l="1"/>
  <c r="I27" i="1" s="1"/>
  <c r="C22" i="2"/>
  <c r="K23" i="2" s="1"/>
  <c r="G16" i="1"/>
  <c r="I16" i="1" s="1"/>
  <c r="G13" i="1"/>
  <c r="I13" i="1" s="1"/>
  <c r="G20" i="1"/>
  <c r="I20" i="1" s="1"/>
  <c r="I15" i="1"/>
  <c r="I12" i="1"/>
  <c r="C20" i="2"/>
  <c r="L21" i="2" s="1"/>
  <c r="I11" i="1" l="1"/>
  <c r="C8" i="2" s="1"/>
  <c r="J23" i="2"/>
  <c r="L23" i="2"/>
  <c r="O23" i="2"/>
  <c r="I23" i="2"/>
  <c r="M23" i="2"/>
  <c r="C34" i="2"/>
  <c r="M35" i="2" s="1"/>
  <c r="N23" i="2"/>
  <c r="C12" i="2"/>
  <c r="D13" i="2" s="1"/>
  <c r="I14" i="1"/>
  <c r="C10" i="2" s="1"/>
  <c r="F11" i="2" s="1"/>
  <c r="C24" i="2"/>
  <c r="L25" i="2" s="1"/>
  <c r="I26" i="1"/>
  <c r="C14" i="2"/>
  <c r="M21" i="2"/>
  <c r="I21" i="2"/>
  <c r="K21" i="2"/>
  <c r="O21" i="2"/>
  <c r="N21" i="2"/>
  <c r="J21" i="2"/>
  <c r="I17" i="1"/>
  <c r="I28" i="1" l="1"/>
  <c r="C36" i="2"/>
  <c r="I37" i="2" s="1"/>
  <c r="C16" i="2"/>
  <c r="K17" i="2" s="1"/>
  <c r="O13" i="2"/>
  <c r="N13" i="2"/>
  <c r="I13" i="2"/>
  <c r="G13" i="2"/>
  <c r="G11" i="2"/>
  <c r="E13" i="2"/>
  <c r="M13" i="2"/>
  <c r="H13" i="2"/>
  <c r="J13" i="2"/>
  <c r="L13" i="2"/>
  <c r="N11" i="2"/>
  <c r="F13" i="2"/>
  <c r="K13" i="2"/>
  <c r="G35" i="2"/>
  <c r="C18" i="2"/>
  <c r="O19" i="2" s="1"/>
  <c r="E11" i="2"/>
  <c r="J25" i="2"/>
  <c r="H11" i="2"/>
  <c r="K11" i="2"/>
  <c r="H35" i="2"/>
  <c r="C28" i="2"/>
  <c r="H29" i="2" s="1"/>
  <c r="N25" i="2"/>
  <c r="K35" i="2"/>
  <c r="L35" i="2"/>
  <c r="J11" i="2"/>
  <c r="G25" i="2"/>
  <c r="O11" i="2"/>
  <c r="F35" i="2"/>
  <c r="F25" i="2"/>
  <c r="E25" i="2"/>
  <c r="N35" i="2"/>
  <c r="I35" i="2"/>
  <c r="J35" i="2"/>
  <c r="I25" i="2"/>
  <c r="D11" i="2"/>
  <c r="L11" i="2"/>
  <c r="M11" i="2"/>
  <c r="I11" i="2"/>
  <c r="D35" i="2"/>
  <c r="O35" i="2"/>
  <c r="E35" i="2"/>
  <c r="D25" i="2"/>
  <c r="O25" i="2"/>
  <c r="M25" i="2"/>
  <c r="K25" i="2"/>
  <c r="H25" i="2"/>
  <c r="C30" i="2"/>
  <c r="L31" i="2" s="1"/>
  <c r="C32" i="2"/>
  <c r="L33" i="2" s="1"/>
  <c r="M9" i="2"/>
  <c r="I9" i="2"/>
  <c r="E9" i="2"/>
  <c r="O9" i="2"/>
  <c r="K9" i="2"/>
  <c r="H9" i="2"/>
  <c r="N9" i="2"/>
  <c r="J9" i="2"/>
  <c r="F9" i="2"/>
  <c r="G9" i="2"/>
  <c r="L9" i="2"/>
  <c r="D9" i="2"/>
  <c r="L15" i="2"/>
  <c r="M15" i="2"/>
  <c r="I15" i="2"/>
  <c r="O15" i="2"/>
  <c r="F15" i="2"/>
  <c r="K15" i="2"/>
  <c r="J15" i="2"/>
  <c r="D15" i="2"/>
  <c r="E15" i="2"/>
  <c r="G15" i="2"/>
  <c r="H15" i="2"/>
  <c r="N15" i="2"/>
  <c r="H37" i="2" l="1"/>
  <c r="F37" i="2"/>
  <c r="G37" i="2"/>
  <c r="K37" i="2"/>
  <c r="M37" i="2"/>
  <c r="D37" i="2"/>
  <c r="L37" i="2"/>
  <c r="O37" i="2"/>
  <c r="E37" i="2"/>
  <c r="J37" i="2"/>
  <c r="N37" i="2"/>
  <c r="G17" i="2"/>
  <c r="O17" i="2"/>
  <c r="I17" i="2"/>
  <c r="L17" i="2"/>
  <c r="J17" i="2"/>
  <c r="N17" i="2"/>
  <c r="E17" i="2"/>
  <c r="D17" i="2"/>
  <c r="F17" i="2"/>
  <c r="H17" i="2"/>
  <c r="M17" i="2"/>
  <c r="O29" i="2"/>
  <c r="E29" i="2"/>
  <c r="L29" i="2"/>
  <c r="P13" i="2"/>
  <c r="D29" i="2"/>
  <c r="G29" i="2"/>
  <c r="N29" i="2"/>
  <c r="K19" i="2"/>
  <c r="J29" i="2"/>
  <c r="M29" i="2"/>
  <c r="I29" i="2"/>
  <c r="J33" i="2"/>
  <c r="F29" i="2"/>
  <c r="K29" i="2"/>
  <c r="M33" i="2"/>
  <c r="N19" i="2"/>
  <c r="I19" i="2"/>
  <c r="M19" i="2"/>
  <c r="L19" i="2"/>
  <c r="P35" i="2"/>
  <c r="P11" i="2"/>
  <c r="J19" i="2"/>
  <c r="N33" i="2"/>
  <c r="M31" i="2"/>
  <c r="K31" i="2"/>
  <c r="J31" i="2"/>
  <c r="I33" i="2"/>
  <c r="K33" i="2"/>
  <c r="I31" i="2"/>
  <c r="O33" i="2"/>
  <c r="P25" i="2"/>
  <c r="O31" i="2"/>
  <c r="N31" i="2"/>
  <c r="C26" i="2"/>
  <c r="P9" i="2"/>
  <c r="P15" i="2"/>
  <c r="F33" i="2"/>
  <c r="G33" i="2"/>
  <c r="D33" i="2"/>
  <c r="E33" i="2"/>
  <c r="H33" i="2"/>
  <c r="G23" i="2"/>
  <c r="H23" i="2"/>
  <c r="D23" i="2"/>
  <c r="E23" i="2"/>
  <c r="F23" i="2"/>
  <c r="G31" i="2"/>
  <c r="E31" i="2"/>
  <c r="D31" i="2"/>
  <c r="F31" i="2"/>
  <c r="H31" i="2"/>
  <c r="P37" i="2" l="1"/>
  <c r="P17" i="2"/>
  <c r="P29" i="2"/>
  <c r="O27" i="2"/>
  <c r="O40" i="2" s="1"/>
  <c r="N27" i="2"/>
  <c r="N40" i="2" s="1"/>
  <c r="F27" i="2"/>
  <c r="J27" i="2"/>
  <c r="J40" i="2" s="1"/>
  <c r="H27" i="2"/>
  <c r="G27" i="2"/>
  <c r="I27" i="2"/>
  <c r="I40" i="2" s="1"/>
  <c r="L27" i="2"/>
  <c r="L40" i="2" s="1"/>
  <c r="D27" i="2"/>
  <c r="K27" i="2"/>
  <c r="K40" i="2" s="1"/>
  <c r="M27" i="2"/>
  <c r="M40" i="2" s="1"/>
  <c r="E27" i="2"/>
  <c r="P33" i="2"/>
  <c r="P23" i="2"/>
  <c r="P31" i="2"/>
  <c r="F19" i="2"/>
  <c r="E19" i="2"/>
  <c r="G19" i="2"/>
  <c r="H19" i="2"/>
  <c r="D19" i="2"/>
  <c r="P27" i="2" l="1"/>
  <c r="P19" i="2"/>
  <c r="F21" i="2"/>
  <c r="F40" i="2" s="1"/>
  <c r="D21" i="2" l="1"/>
  <c r="D40" i="2" s="1"/>
  <c r="E21" i="2"/>
  <c r="E40" i="2" s="1"/>
  <c r="G21" i="2"/>
  <c r="G40" i="2" s="1"/>
  <c r="H21" i="2"/>
  <c r="H40" i="2" s="1"/>
  <c r="D42" i="2" l="1"/>
  <c r="E42" i="2" s="1"/>
  <c r="F42" i="2" s="1"/>
  <c r="G42" i="2" s="1"/>
  <c r="H42" i="2" s="1"/>
  <c r="I42" i="2" s="1"/>
  <c r="J42" i="2" s="1"/>
  <c r="K42" i="2" s="1"/>
  <c r="L42" i="2" s="1"/>
  <c r="M42" i="2" s="1"/>
  <c r="N42" i="2" s="1"/>
  <c r="O42" i="2" s="1"/>
  <c r="P21" i="2"/>
  <c r="H39" i="2" l="1"/>
  <c r="M39" i="2"/>
  <c r="I39" i="2"/>
  <c r="L39" i="2"/>
  <c r="K39" i="2"/>
  <c r="O39" i="2"/>
  <c r="N39" i="2"/>
  <c r="J39" i="2"/>
  <c r="G39" i="2"/>
  <c r="F39" i="2"/>
  <c r="E39" i="2"/>
  <c r="D39" i="2"/>
  <c r="D41" i="2" s="1"/>
  <c r="E41" i="2" l="1"/>
  <c r="F41" i="2" s="1"/>
  <c r="G41" i="2" s="1"/>
  <c r="H41" i="2" s="1"/>
  <c r="I41" i="2" l="1"/>
  <c r="J41" i="2" s="1"/>
  <c r="K41" i="2" s="1"/>
  <c r="L41" i="2" s="1"/>
  <c r="M41" i="2" s="1"/>
  <c r="N41" i="2" s="1"/>
  <c r="O41" i="2" s="1"/>
</calcChain>
</file>

<file path=xl/sharedStrings.xml><?xml version="1.0" encoding="utf-8"?>
<sst xmlns="http://schemas.openxmlformats.org/spreadsheetml/2006/main" count="154" uniqueCount="94">
  <si>
    <t>Item</t>
  </si>
  <si>
    <t>Descrição</t>
  </si>
  <si>
    <t>Unid.</t>
  </si>
  <si>
    <t>Quant.</t>
  </si>
  <si>
    <t>R$ SIMPLES</t>
  </si>
  <si>
    <t>% ACUMULADO</t>
  </si>
  <si>
    <t>R$ ACUMULADO</t>
  </si>
  <si>
    <t>% SIMPLES</t>
  </si>
  <si>
    <t>ITEM</t>
  </si>
  <si>
    <t>DISCRIMINAÇÃO</t>
  </si>
  <si>
    <t>VALOR</t>
  </si>
  <si>
    <t>PREFEITURA MUNICIPAL DE SANTA LUZIA</t>
  </si>
  <si>
    <t>DIRETORIA DE OBRAS PÚBLICAS - CRONOGRAMA FÍSICO-FINANCEIRO</t>
  </si>
  <si>
    <t>SECRETARIA DE OBRAS PÚBLICAS - PLANILHA DE QUANTIDADES E PREÇOS</t>
  </si>
  <si>
    <t>Santa Luzia , 12 de Agosto de 2018.</t>
  </si>
  <si>
    <t>VALOR TOTAL</t>
  </si>
  <si>
    <t>Planilha Orçamentária</t>
  </si>
  <si>
    <t>R$</t>
  </si>
  <si>
    <t>Pr. Unit. S / BDI</t>
  </si>
  <si>
    <t>Pr. Unit. C / BDI</t>
  </si>
  <si>
    <t>Pr. Tota S / BDI</t>
  </si>
  <si>
    <t>Pr. Total C / BDI</t>
  </si>
  <si>
    <t>BDI 1</t>
  </si>
  <si>
    <t>BDI 2</t>
  </si>
  <si>
    <t>MÊS</t>
  </si>
  <si>
    <t>Código</t>
  </si>
  <si>
    <t>1.</t>
  </si>
  <si>
    <t>1.1.</t>
  </si>
  <si>
    <t>1.1.0.1.</t>
  </si>
  <si>
    <t>1.1.0.2.</t>
  </si>
  <si>
    <t>1.2.</t>
  </si>
  <si>
    <t>1.2.0.1.</t>
  </si>
  <si>
    <t>1.2.0.2.</t>
  </si>
  <si>
    <t>74209/001</t>
  </si>
  <si>
    <t>93572</t>
  </si>
  <si>
    <t>93565</t>
  </si>
  <si>
    <t>EST-FOR-025</t>
  </si>
  <si>
    <t xml:space="preserve">MOBILIZAÇÃO - CANTEIRO DE OBRAS </t>
  </si>
  <si>
    <t>PLACA DE OBRA EM CHAPA DE ACO GALVANIZADO</t>
  </si>
  <si>
    <t>ADMINISTRÇÃO LOCAL</t>
  </si>
  <si>
    <t>ENCARREGADO GERAL DE OBRAS COM ENCARGOS COMPLEMENTARES</t>
  </si>
  <si>
    <t>ENGENHEIRO CIVIL DE OBRA JUNIOR COM ENCARGOS COMPLEMENTARES</t>
  </si>
  <si>
    <t>ESTRUTURA</t>
  </si>
  <si>
    <t>FORMA E DESFORMA DE COMPENSADO PLASTIFICADO ESPESSURA 12 MM, EXCLUSIVE ESCORAMENTO (5X)</t>
  </si>
  <si>
    <t>DIVERSOS E LIMPEZA DA OBRA</t>
  </si>
  <si>
    <t>M2</t>
  </si>
  <si>
    <t>M</t>
  </si>
  <si>
    <t>MES</t>
  </si>
  <si>
    <t>M3</t>
  </si>
  <si>
    <t>OBRA: IMPLANTAÇÃO RAMPA ESCOLA MUNICIPAL SANTA LUZIA</t>
  </si>
  <si>
    <t>Santa Luzia, 09 de Abril de 2019</t>
  </si>
  <si>
    <t>ESCOLA MUNICIPAL SANTA LUZIA</t>
  </si>
  <si>
    <t>SETOP Jan-2019 - SINAPI  jan-2019</t>
  </si>
  <si>
    <t>onerada</t>
  </si>
  <si>
    <t>99059</t>
  </si>
  <si>
    <t>EXECUÇÃO DE PASSEIO (CALÇADA) OU PISO DE CONCRETO COM CONCRETO MOLDADO IN LOCO, FEITO EM OBRA, ACABAMENTO CONVENCIONAL, ESPESSURA 10 CM, ARMADO. AF_07/2016</t>
  </si>
  <si>
    <t>94996</t>
  </si>
  <si>
    <t>GUARDA-CORPO EM AÇO GALVANIZADO DIN 2440, D = 2", COM SUBDIVISÕES EM TUBO DE AÇO D = 1/2", H = 1,05 M - COM CORRIMÃO SIMPLES DE TUBO DE AÇO GALVANIZADO DE D = 1 1/2"</t>
  </si>
  <si>
    <t>SER-COR-010</t>
  </si>
  <si>
    <t>AÇO GALVANIZADO</t>
  </si>
  <si>
    <t>LOCAL: RUA GERVÁSIO LARA, NÚMERO 119- CEP 33030-550</t>
  </si>
  <si>
    <t>DESCARGA, MONTAGEM, DESMONTAGEM E CARGA DE ESCORAMENTO METÁLICO TIPOS A E B PARA VIGAS E LAJES</t>
  </si>
  <si>
    <t>EST-FOR-041</t>
  </si>
  <si>
    <t>LOCACAO CONVENCIONAL DE OBRA, UTILIZANDO GABARITO DE TÁBUAS CORRIDAS PONTALETADAS A CADA 2,00M -  2 UTILIZAÇÕES. AF_10/2018</t>
  </si>
  <si>
    <t>REVESTIMENTOS - PISOS -</t>
  </si>
  <si>
    <t>1.3.</t>
  </si>
  <si>
    <t>1.3.0.1</t>
  </si>
  <si>
    <t>1.3.0.2</t>
  </si>
  <si>
    <t>1.3.0.3</t>
  </si>
  <si>
    <t>1.4.0.1</t>
  </si>
  <si>
    <t>1.5.</t>
  </si>
  <si>
    <t>1.4.</t>
  </si>
  <si>
    <t>1.5.0.1</t>
  </si>
  <si>
    <t>1.6.0.1</t>
  </si>
  <si>
    <t>1.6.0.2</t>
  </si>
  <si>
    <t>LIMPEZA GERAL DE OBRA</t>
  </si>
  <si>
    <t>LIM-GER-005</t>
  </si>
  <si>
    <t>PISO PODOTÁTIL DE BORRACHA, ALERTA, ESP. 5MM, COLORIDA, ASSENTAMENTO COM COLA DE CONTATO, INCLUSIVE FORNECIMENTO E INSTALAÇÃO</t>
  </si>
  <si>
    <t>PIS-TAT-015</t>
  </si>
  <si>
    <t>PINTURA ACRÍLICA PARA PISO EM PASSEIO/SUPERFÍCIE CIMENTADA, DUAS (2) DEMÃOS</t>
  </si>
  <si>
    <t>1.4.0.2</t>
  </si>
  <si>
    <t>PIN-ACR-025</t>
  </si>
  <si>
    <t>74195/1</t>
  </si>
  <si>
    <t>2.0</t>
  </si>
  <si>
    <t>3.0</t>
  </si>
  <si>
    <t>3.1</t>
  </si>
  <si>
    <t>3.2</t>
  </si>
  <si>
    <t>4.0</t>
  </si>
  <si>
    <t>4.1</t>
  </si>
  <si>
    <t>GUARDA-CORPO  COM CORRIMAO EM FERRO BARRA CHATA 3/16"</t>
  </si>
  <si>
    <t>313,28</t>
  </si>
  <si>
    <t>2.1</t>
  </si>
  <si>
    <t>2.2.</t>
  </si>
  <si>
    <t>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</si>
</sst>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(* #,##0.00_);_(* \(#,##0.00\);_(* \-??_);_(@_)"/>
    <numFmt numFmtId="166" formatCode="_-&quot;R$ &quot;* #,##0.00_-;&quot;-R$ &quot;* #,##0.00_-;_-&quot;R$ &quot;* \-??_-;_-@_-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2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b/>
      <sz val="18"/>
      <color theme="1"/>
      <name val="Arial"/>
      <family val="2"/>
    </font>
    <font>
      <sz val="10"/>
      <color rgb="FFFF0000"/>
      <name val="Arial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22"/>
        <bgColor indexed="4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24"/>
        <bgColor indexed="46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4">
    <xf numFmtId="0" fontId="0" fillId="0" borderId="0"/>
    <xf numFmtId="43" fontId="1" fillId="0" borderId="0" applyFont="0" applyFill="0" applyBorder="0" applyAlignment="0" applyProtection="0"/>
    <xf numFmtId="0" fontId="17" fillId="0" borderId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3" borderId="0" applyNumberFormat="0" applyBorder="0" applyAlignment="0" applyProtection="0"/>
    <xf numFmtId="0" fontId="18" fillId="9" borderId="0" applyNumberFormat="0" applyBorder="0" applyAlignment="0" applyProtection="0"/>
    <xf numFmtId="0" fontId="18" fillId="3" borderId="0" applyNumberFormat="0" applyBorder="0" applyAlignment="0" applyProtection="0"/>
    <xf numFmtId="0" fontId="19" fillId="9" borderId="0" applyNumberFormat="0" applyBorder="0" applyAlignment="0" applyProtection="0"/>
    <xf numFmtId="0" fontId="19" fillId="6" borderId="0" applyNumberFormat="0" applyBorder="0" applyAlignment="0" applyProtection="0"/>
    <xf numFmtId="0" fontId="19" fillId="4" borderId="0" applyNumberFormat="0" applyBorder="0" applyAlignment="0" applyProtection="0"/>
    <xf numFmtId="0" fontId="19" fillId="3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20" fillId="5" borderId="0" applyNumberFormat="0" applyBorder="0" applyAlignment="0" applyProtection="0"/>
    <xf numFmtId="0" fontId="21" fillId="12" borderId="14" applyNumberFormat="0" applyAlignment="0" applyProtection="0"/>
    <xf numFmtId="0" fontId="22" fillId="13" borderId="15" applyNumberFormat="0" applyAlignment="0" applyProtection="0"/>
    <xf numFmtId="0" fontId="23" fillId="0" borderId="16" applyNumberFormat="0" applyFill="0" applyAlignment="0" applyProtection="0"/>
    <xf numFmtId="0" fontId="19" fillId="10" borderId="0" applyNumberFormat="0" applyBorder="0" applyAlignment="0" applyProtection="0"/>
    <xf numFmtId="0" fontId="19" fillId="14" borderId="0" applyNumberFormat="0" applyBorder="0" applyAlignment="0" applyProtection="0"/>
    <xf numFmtId="0" fontId="19" fillId="13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1" borderId="0" applyNumberFormat="0" applyBorder="0" applyAlignment="0" applyProtection="0"/>
    <xf numFmtId="0" fontId="24" fillId="6" borderId="14" applyNumberFormat="0" applyAlignment="0" applyProtection="0"/>
    <xf numFmtId="0" fontId="25" fillId="17" borderId="0" applyNumberFormat="0" applyBorder="0" applyAlignment="0" applyProtection="0"/>
    <xf numFmtId="166" fontId="17" fillId="0" borderId="0" applyFill="0" applyBorder="0" applyAlignment="0" applyProtection="0"/>
    <xf numFmtId="0" fontId="26" fillId="3" borderId="0" applyNumberFormat="0" applyBorder="0" applyAlignment="0" applyProtection="0"/>
    <xf numFmtId="0" fontId="17" fillId="0" borderId="0"/>
    <xf numFmtId="0" fontId="18" fillId="0" borderId="0"/>
    <xf numFmtId="0" fontId="17" fillId="8" borderId="17" applyNumberFormat="0" applyAlignment="0" applyProtection="0"/>
    <xf numFmtId="9" fontId="17" fillId="0" borderId="0" applyFill="0" applyBorder="0" applyAlignment="0" applyProtection="0"/>
    <xf numFmtId="9" fontId="17" fillId="0" borderId="0" applyFill="0" applyBorder="0" applyAlignment="0" applyProtection="0"/>
    <xf numFmtId="0" fontId="27" fillId="12" borderId="18" applyNumberFormat="0" applyAlignment="0" applyProtection="0"/>
    <xf numFmtId="165" fontId="17" fillId="0" borderId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19" applyNumberFormat="0" applyFill="0" applyAlignment="0" applyProtection="0"/>
    <xf numFmtId="0" fontId="32" fillId="0" borderId="20" applyNumberFormat="0" applyFill="0" applyAlignment="0" applyProtection="0"/>
    <xf numFmtId="0" fontId="33" fillId="0" borderId="21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0" fillId="0" borderId="22" applyNumberFormat="0" applyFill="0" applyAlignment="0" applyProtection="0"/>
    <xf numFmtId="164" fontId="17" fillId="0" borderId="0" applyFill="0" applyBorder="0" applyAlignment="0" applyProtection="0"/>
    <xf numFmtId="44" fontId="17" fillId="0" borderId="0" quotePrefix="1" applyFont="0" applyFill="0" applyBorder="0" applyAlignment="0">
      <protection locked="0"/>
    </xf>
    <xf numFmtId="0" fontId="37" fillId="0" borderId="0"/>
    <xf numFmtId="44" fontId="37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vertical="center"/>
    </xf>
    <xf numFmtId="43" fontId="4" fillId="0" borderId="0" xfId="1" applyFont="1" applyAlignment="1">
      <alignment horizontal="center" vertical="center"/>
    </xf>
    <xf numFmtId="43" fontId="0" fillId="0" borderId="0" xfId="1" applyFont="1" applyAlignment="1">
      <alignment horizontal="center" vertical="center"/>
    </xf>
    <xf numFmtId="9" fontId="0" fillId="0" borderId="0" xfId="0" applyNumberFormat="1"/>
    <xf numFmtId="10" fontId="0" fillId="0" borderId="3" xfId="0" applyNumberFormat="1" applyBorder="1" applyAlignment="1">
      <alignment horizontal="center"/>
    </xf>
    <xf numFmtId="10" fontId="0" fillId="0" borderId="3" xfId="0" applyNumberFormat="1" applyBorder="1"/>
    <xf numFmtId="0" fontId="0" fillId="0" borderId="4" xfId="0" applyBorder="1"/>
    <xf numFmtId="43" fontId="2" fillId="0" borderId="3" xfId="0" applyNumberFormat="1" applyFont="1" applyBorder="1"/>
    <xf numFmtId="0" fontId="7" fillId="0" borderId="3" xfId="0" applyFont="1" applyBorder="1" applyAlignment="1">
      <alignment horizontal="center"/>
    </xf>
    <xf numFmtId="0" fontId="0" fillId="0" borderId="2" xfId="0" applyBorder="1"/>
    <xf numFmtId="43" fontId="0" fillId="0" borderId="8" xfId="0" applyNumberFormat="1" applyBorder="1"/>
    <xf numFmtId="0" fontId="10" fillId="0" borderId="0" xfId="0" applyFont="1" applyAlignment="1">
      <alignment horizontal="left" vertical="center"/>
    </xf>
    <xf numFmtId="14" fontId="0" fillId="0" borderId="0" xfId="0" applyNumberFormat="1"/>
    <xf numFmtId="0" fontId="0" fillId="0" borderId="0" xfId="0" applyBorder="1"/>
    <xf numFmtId="0" fontId="0" fillId="0" borderId="12" xfId="0" applyBorder="1"/>
    <xf numFmtId="0" fontId="0" fillId="0" borderId="10" xfId="0" applyBorder="1"/>
    <xf numFmtId="9" fontId="11" fillId="2" borderId="6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43" fontId="0" fillId="0" borderId="0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43" fontId="3" fillId="0" borderId="0" xfId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43" fontId="4" fillId="0" borderId="0" xfId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43" fontId="4" fillId="0" borderId="1" xfId="1" applyFont="1" applyBorder="1" applyAlignment="1">
      <alignment horizontal="center" vertical="center"/>
    </xf>
    <xf numFmtId="0" fontId="4" fillId="0" borderId="13" xfId="0" applyFont="1" applyBorder="1"/>
    <xf numFmtId="0" fontId="5" fillId="0" borderId="0" xfId="0" applyFont="1" applyBorder="1" applyAlignment="1">
      <alignment horizontal="right" vertical="center"/>
    </xf>
    <xf numFmtId="0" fontId="13" fillId="0" borderId="0" xfId="0" applyFont="1" applyBorder="1"/>
    <xf numFmtId="43" fontId="13" fillId="0" borderId="0" xfId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/>
    <xf numFmtId="0" fontId="13" fillId="0" borderId="0" xfId="0" applyFont="1" applyBorder="1" applyAlignment="1"/>
    <xf numFmtId="43" fontId="14" fillId="0" borderId="0" xfId="1" applyFont="1" applyBorder="1" applyAlignment="1">
      <alignment horizontal="left" vertical="center"/>
    </xf>
    <xf numFmtId="0" fontId="13" fillId="0" borderId="0" xfId="0" applyFont="1" applyBorder="1" applyAlignment="1">
      <alignment horizontal="left"/>
    </xf>
    <xf numFmtId="43" fontId="12" fillId="0" borderId="0" xfId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3" fontId="16" fillId="0" borderId="3" xfId="1" applyFont="1" applyBorder="1" applyAlignment="1">
      <alignment horizontal="center" vertical="center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43" fontId="0" fillId="0" borderId="9" xfId="0" applyNumberFormat="1" applyBorder="1" applyAlignment="1">
      <alignment horizontal="center" vertical="center"/>
    </xf>
    <xf numFmtId="43" fontId="0" fillId="0" borderId="11" xfId="0" applyNumberForma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" fontId="12" fillId="0" borderId="0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horizontal="center" vertical="center"/>
    </xf>
    <xf numFmtId="49" fontId="35" fillId="0" borderId="7" xfId="0" applyNumberFormat="1" applyFont="1" applyFill="1" applyBorder="1" applyAlignment="1">
      <alignment horizontal="center" vertical="center"/>
    </xf>
    <xf numFmtId="49" fontId="35" fillId="0" borderId="7" xfId="0" applyNumberFormat="1" applyFont="1" applyFill="1" applyBorder="1" applyAlignment="1">
      <alignment horizontal="left" vertical="justify"/>
    </xf>
    <xf numFmtId="4" fontId="35" fillId="0" borderId="7" xfId="0" applyNumberFormat="1" applyFont="1" applyFill="1" applyBorder="1" applyAlignment="1">
      <alignment horizontal="right" vertical="center" wrapText="1"/>
    </xf>
    <xf numFmtId="4" fontId="35" fillId="0" borderId="7" xfId="1" applyNumberFormat="1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right" vertical="center"/>
    </xf>
    <xf numFmtId="10" fontId="36" fillId="0" borderId="0" xfId="0" applyNumberFormat="1" applyFont="1" applyBorder="1" applyAlignment="1">
      <alignment horizontal="center" vertical="center"/>
    </xf>
    <xf numFmtId="4" fontId="35" fillId="0" borderId="7" xfId="1" applyNumberFormat="1" applyFont="1" applyFill="1" applyBorder="1" applyAlignment="1">
      <alignment horizontal="right" vertical="center" wrapText="1"/>
    </xf>
    <xf numFmtId="4" fontId="35" fillId="0" borderId="6" xfId="1" applyNumberFormat="1" applyFont="1" applyFill="1" applyBorder="1" applyAlignment="1">
      <alignment horizontal="center" vertical="center" wrapText="1"/>
    </xf>
    <xf numFmtId="4" fontId="35" fillId="0" borderId="6" xfId="1" applyNumberFormat="1" applyFont="1" applyFill="1" applyBorder="1" applyAlignment="1">
      <alignment horizontal="right" vertical="center" wrapText="1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3" fontId="0" fillId="0" borderId="0" xfId="0" applyNumberFormat="1"/>
    <xf numFmtId="0" fontId="14" fillId="0" borderId="0" xfId="0" applyFont="1" applyBorder="1" applyAlignment="1">
      <alignment horizontal="left" vertical="center"/>
    </xf>
    <xf numFmtId="0" fontId="35" fillId="0" borderId="7" xfId="0" applyFont="1" applyFill="1" applyBorder="1" applyAlignment="1">
      <alignment horizontal="center" vertical="center" wrapText="1"/>
    </xf>
    <xf numFmtId="4" fontId="35" fillId="0" borderId="7" xfId="0" applyNumberFormat="1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16" fillId="18" borderId="3" xfId="0" applyNumberFormat="1" applyFont="1" applyFill="1" applyBorder="1" applyAlignment="1">
      <alignment horizontal="center" vertical="center"/>
    </xf>
    <xf numFmtId="49" fontId="16" fillId="18" borderId="3" xfId="0" applyNumberFormat="1" applyFont="1" applyFill="1" applyBorder="1" applyAlignment="1">
      <alignment horizontal="left" vertical="justify"/>
    </xf>
    <xf numFmtId="0" fontId="16" fillId="18" borderId="3" xfId="0" applyFont="1" applyFill="1" applyBorder="1" applyAlignment="1">
      <alignment horizontal="center" vertical="center" wrapText="1"/>
    </xf>
    <xf numFmtId="4" fontId="16" fillId="18" borderId="3" xfId="0" applyNumberFormat="1" applyFont="1" applyFill="1" applyBorder="1" applyAlignment="1">
      <alignment horizontal="center" vertical="center" wrapText="1"/>
    </xf>
    <xf numFmtId="4" fontId="16" fillId="18" borderId="3" xfId="0" applyNumberFormat="1" applyFont="1" applyFill="1" applyBorder="1" applyAlignment="1">
      <alignment horizontal="right" vertical="center" wrapText="1"/>
    </xf>
    <xf numFmtId="4" fontId="16" fillId="18" borderId="3" xfId="1" applyNumberFormat="1" applyFont="1" applyFill="1" applyBorder="1" applyAlignment="1">
      <alignment horizontal="center" vertical="center" wrapText="1"/>
    </xf>
    <xf numFmtId="4" fontId="16" fillId="18" borderId="3" xfId="1" applyNumberFormat="1" applyFont="1" applyFill="1" applyBorder="1" applyAlignment="1">
      <alignment horizontal="righ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/>
    <xf numFmtId="49" fontId="17" fillId="0" borderId="7" xfId="0" applyNumberFormat="1" applyFont="1" applyFill="1" applyBorder="1" applyAlignment="1">
      <alignment horizontal="left" vertical="justify"/>
    </xf>
    <xf numFmtId="0" fontId="17" fillId="0" borderId="7" xfId="0" applyFont="1" applyBorder="1" applyAlignment="1">
      <alignment wrapText="1"/>
    </xf>
    <xf numFmtId="0" fontId="17" fillId="0" borderId="3" xfId="0" applyFont="1" applyBorder="1" applyAlignment="1">
      <alignment wrapText="1"/>
    </xf>
    <xf numFmtId="43" fontId="39" fillId="0" borderId="1" xfId="1" applyFont="1" applyBorder="1" applyAlignment="1">
      <alignment vertical="center"/>
    </xf>
    <xf numFmtId="0" fontId="14" fillId="19" borderId="2" xfId="0" applyFont="1" applyFill="1" applyBorder="1" applyAlignment="1">
      <alignment horizontal="center" vertical="center" wrapText="1"/>
    </xf>
    <xf numFmtId="0" fontId="14" fillId="19" borderId="4" xfId="0" applyFont="1" applyFill="1" applyBorder="1" applyAlignment="1">
      <alignment horizontal="center" vertical="center" wrapText="1"/>
    </xf>
    <xf numFmtId="0" fontId="14" fillId="19" borderId="5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/>
    <xf numFmtId="0" fontId="13" fillId="0" borderId="26" xfId="0" applyFont="1" applyBorder="1"/>
    <xf numFmtId="0" fontId="13" fillId="0" borderId="27" xfId="0" applyFont="1" applyBorder="1"/>
    <xf numFmtId="0" fontId="14" fillId="0" borderId="26" xfId="0" applyFont="1" applyBorder="1" applyAlignment="1">
      <alignment horizontal="left" vertical="center"/>
    </xf>
    <xf numFmtId="0" fontId="38" fillId="0" borderId="26" xfId="0" applyFont="1" applyBorder="1" applyAlignment="1">
      <alignment horizontal="left" vertical="center"/>
    </xf>
    <xf numFmtId="10" fontId="36" fillId="0" borderId="27" xfId="0" applyNumberFormat="1" applyFont="1" applyBorder="1" applyAlignment="1">
      <alignment horizontal="center" vertical="center"/>
    </xf>
    <xf numFmtId="43" fontId="14" fillId="0" borderId="26" xfId="1" applyFont="1" applyBorder="1" applyAlignment="1">
      <alignment horizontal="left" vertical="center"/>
    </xf>
    <xf numFmtId="10" fontId="15" fillId="0" borderId="27" xfId="0" applyNumberFormat="1" applyFont="1" applyBorder="1" applyAlignment="1">
      <alignment horizontal="center"/>
    </xf>
    <xf numFmtId="0" fontId="16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 wrapText="1"/>
    </xf>
    <xf numFmtId="49" fontId="16" fillId="18" borderId="30" xfId="0" applyNumberFormat="1" applyFont="1" applyFill="1" applyBorder="1" applyAlignment="1">
      <alignment horizontal="left" vertical="center"/>
    </xf>
    <xf numFmtId="49" fontId="16" fillId="18" borderId="28" xfId="0" applyNumberFormat="1" applyFont="1" applyFill="1" applyBorder="1" applyAlignment="1">
      <alignment horizontal="left" vertical="center"/>
    </xf>
    <xf numFmtId="4" fontId="16" fillId="18" borderId="29" xfId="1" applyNumberFormat="1" applyFont="1" applyFill="1" applyBorder="1" applyAlignment="1">
      <alignment horizontal="right" vertical="center" wrapText="1"/>
    </xf>
    <xf numFmtId="49" fontId="35" fillId="0" borderId="32" xfId="0" applyNumberFormat="1" applyFont="1" applyFill="1" applyBorder="1" applyAlignment="1">
      <alignment horizontal="left" vertical="center"/>
    </xf>
    <xf numFmtId="4" fontId="35" fillId="0" borderId="33" xfId="1" applyNumberFormat="1" applyFont="1" applyFill="1" applyBorder="1" applyAlignment="1">
      <alignment horizontal="right" vertical="center" wrapText="1"/>
    </xf>
    <xf numFmtId="0" fontId="17" fillId="0" borderId="0" xfId="0" applyFont="1" applyBorder="1" applyAlignment="1">
      <alignment wrapText="1"/>
    </xf>
    <xf numFmtId="4" fontId="35" fillId="0" borderId="34" xfId="1" applyNumberFormat="1" applyFont="1" applyFill="1" applyBorder="1" applyAlignment="1">
      <alignment horizontal="right" vertical="center" wrapText="1"/>
    </xf>
    <xf numFmtId="0" fontId="17" fillId="0" borderId="0" xfId="0" applyFont="1" applyBorder="1" applyAlignment="1">
      <alignment horizontal="center"/>
    </xf>
    <xf numFmtId="43" fontId="14" fillId="19" borderId="29" xfId="0" applyNumberFormat="1" applyFont="1" applyFill="1" applyBorder="1" applyAlignment="1">
      <alignment horizontal="center" vertical="center"/>
    </xf>
    <xf numFmtId="43" fontId="6" fillId="0" borderId="27" xfId="0" applyNumberFormat="1" applyFont="1" applyBorder="1"/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/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/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7" xfId="0" applyFont="1" applyBorder="1"/>
    <xf numFmtId="43" fontId="4" fillId="0" borderId="37" xfId="1" applyFont="1" applyBorder="1" applyAlignment="1">
      <alignment horizontal="center" vertical="center"/>
    </xf>
    <xf numFmtId="0" fontId="4" fillId="0" borderId="38" xfId="0" applyFont="1" applyBorder="1"/>
    <xf numFmtId="4" fontId="17" fillId="0" borderId="7" xfId="0" applyNumberFormat="1" applyFont="1" applyFill="1" applyBorder="1" applyAlignment="1">
      <alignment horizontal="center" vertical="center" wrapText="1"/>
    </xf>
    <xf numFmtId="0" fontId="39" fillId="0" borderId="0" xfId="0" applyFont="1" applyAlignment="1">
      <alignment wrapText="1"/>
    </xf>
    <xf numFmtId="0" fontId="39" fillId="0" borderId="0" xfId="0" applyFont="1" applyAlignment="1">
      <alignment horizontal="center"/>
    </xf>
    <xf numFmtId="0" fontId="39" fillId="0" borderId="3" xfId="0" applyFont="1" applyBorder="1" applyAlignment="1">
      <alignment wrapText="1"/>
    </xf>
    <xf numFmtId="4" fontId="41" fillId="0" borderId="7" xfId="0" applyNumberFormat="1" applyFont="1" applyFill="1" applyBorder="1" applyAlignment="1">
      <alignment horizontal="center" vertical="center" wrapText="1"/>
    </xf>
    <xf numFmtId="4" fontId="16" fillId="0" borderId="7" xfId="1" applyNumberFormat="1" applyFont="1" applyFill="1" applyBorder="1" applyAlignment="1">
      <alignment horizontal="center" vertical="center" wrapText="1"/>
    </xf>
    <xf numFmtId="4" fontId="16" fillId="0" borderId="7" xfId="1" applyNumberFormat="1" applyFont="1" applyFill="1" applyBorder="1" applyAlignment="1">
      <alignment horizontal="right" vertical="center" wrapText="1"/>
    </xf>
    <xf numFmtId="0" fontId="14" fillId="19" borderId="2" xfId="0" applyFont="1" applyFill="1" applyBorder="1" applyAlignment="1">
      <alignment horizontal="center" vertical="center" wrapText="1"/>
    </xf>
    <xf numFmtId="0" fontId="42" fillId="0" borderId="3" xfId="0" applyFont="1" applyBorder="1" applyAlignment="1">
      <alignment wrapText="1"/>
    </xf>
    <xf numFmtId="0" fontId="35" fillId="0" borderId="3" xfId="0" applyFont="1" applyFill="1" applyBorder="1" applyAlignment="1">
      <alignment horizontal="center" vertical="center" wrapText="1"/>
    </xf>
    <xf numFmtId="4" fontId="35" fillId="0" borderId="3" xfId="0" applyNumberFormat="1" applyFont="1" applyFill="1" applyBorder="1" applyAlignment="1">
      <alignment horizontal="right" vertical="center" wrapText="1"/>
    </xf>
    <xf numFmtId="4" fontId="35" fillId="0" borderId="3" xfId="1" applyNumberFormat="1" applyFont="1" applyFill="1" applyBorder="1" applyAlignment="1">
      <alignment horizontal="center" vertical="center" wrapText="1"/>
    </xf>
    <xf numFmtId="4" fontId="35" fillId="0" borderId="3" xfId="1" applyNumberFormat="1" applyFont="1" applyFill="1" applyBorder="1" applyAlignment="1">
      <alignment horizontal="right" vertical="center" wrapText="1"/>
    </xf>
    <xf numFmtId="0" fontId="39" fillId="0" borderId="3" xfId="0" applyFont="1" applyBorder="1" applyAlignment="1">
      <alignment horizontal="center"/>
    </xf>
    <xf numFmtId="49" fontId="35" fillId="0" borderId="3" xfId="0" applyNumberFormat="1" applyFont="1" applyFill="1" applyBorder="1" applyAlignment="1">
      <alignment horizontal="left" vertical="center"/>
    </xf>
    <xf numFmtId="4" fontId="17" fillId="0" borderId="3" xfId="0" applyNumberFormat="1" applyFont="1" applyFill="1" applyBorder="1" applyAlignment="1">
      <alignment horizontal="center" vertical="center" wrapText="1"/>
    </xf>
    <xf numFmtId="49" fontId="35" fillId="0" borderId="3" xfId="0" applyNumberFormat="1" applyFont="1" applyFill="1" applyBorder="1" applyAlignment="1">
      <alignment horizontal="center" vertical="center"/>
    </xf>
    <xf numFmtId="49" fontId="35" fillId="0" borderId="3" xfId="0" applyNumberFormat="1" applyFont="1" applyFill="1" applyBorder="1" applyAlignment="1">
      <alignment horizontal="left" vertical="justify"/>
    </xf>
    <xf numFmtId="4" fontId="35" fillId="0" borderId="3" xfId="0" applyNumberFormat="1" applyFont="1" applyFill="1" applyBorder="1" applyAlignment="1">
      <alignment horizontal="center" vertical="center" wrapText="1"/>
    </xf>
    <xf numFmtId="49" fontId="16" fillId="18" borderId="3" xfId="0" applyNumberFormat="1" applyFont="1" applyFill="1" applyBorder="1" applyAlignment="1">
      <alignment horizontal="left" vertical="center"/>
    </xf>
    <xf numFmtId="0" fontId="17" fillId="0" borderId="3" xfId="0" applyFont="1" applyBorder="1" applyAlignment="1">
      <alignment horizontal="center"/>
    </xf>
    <xf numFmtId="0" fontId="39" fillId="0" borderId="3" xfId="0" applyFont="1" applyBorder="1" applyAlignment="1">
      <alignment horizontal="center" vertical="center"/>
    </xf>
    <xf numFmtId="4" fontId="17" fillId="0" borderId="3" xfId="0" applyNumberFormat="1" applyFont="1" applyFill="1" applyBorder="1" applyAlignment="1">
      <alignment horizontal="right" vertical="center" wrapText="1"/>
    </xf>
    <xf numFmtId="4" fontId="17" fillId="0" borderId="0" xfId="0" applyNumberFormat="1" applyFont="1" applyAlignment="1">
      <alignment horizontal="center" vertical="center"/>
    </xf>
    <xf numFmtId="49" fontId="17" fillId="0" borderId="3" xfId="0" applyNumberFormat="1" applyFont="1" applyFill="1" applyBorder="1" applyAlignment="1">
      <alignment horizontal="left" vertical="justify"/>
    </xf>
    <xf numFmtId="0" fontId="14" fillId="19" borderId="35" xfId="0" applyFont="1" applyFill="1" applyBorder="1" applyAlignment="1">
      <alignment horizontal="center" vertical="center" wrapText="1"/>
    </xf>
    <xf numFmtId="0" fontId="14" fillId="19" borderId="2" xfId="0" applyFont="1" applyFill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/>
    </xf>
    <xf numFmtId="0" fontId="40" fillId="0" borderId="24" xfId="0" applyFont="1" applyBorder="1" applyAlignment="1">
      <alignment horizontal="center" vertical="center"/>
    </xf>
    <xf numFmtId="0" fontId="40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43" fontId="15" fillId="0" borderId="0" xfId="1" applyFont="1" applyBorder="1" applyAlignment="1">
      <alignment horizontal="right" vertical="center"/>
    </xf>
    <xf numFmtId="43" fontId="15" fillId="0" borderId="27" xfId="1" applyFont="1" applyBorder="1" applyAlignment="1">
      <alignment horizontal="right" vertical="center"/>
    </xf>
    <xf numFmtId="49" fontId="16" fillId="18" borderId="4" xfId="0" applyNumberFormat="1" applyFont="1" applyFill="1" applyBorder="1" applyAlignment="1">
      <alignment horizontal="center" vertical="center"/>
    </xf>
    <xf numFmtId="49" fontId="16" fillId="18" borderId="2" xfId="0" applyNumberFormat="1" applyFont="1" applyFill="1" applyBorder="1" applyAlignment="1">
      <alignment horizontal="center" vertical="center"/>
    </xf>
    <xf numFmtId="49" fontId="16" fillId="18" borderId="31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</cellXfs>
  <cellStyles count="54">
    <cellStyle name="20% - Ênfase1 2" xfId="3"/>
    <cellStyle name="20% - Ênfase2 2" xfId="4"/>
    <cellStyle name="20% - Ênfase3 2" xfId="5"/>
    <cellStyle name="20% - Ênfase4 2" xfId="6"/>
    <cellStyle name="20% - Ênfase5 2" xfId="7"/>
    <cellStyle name="20% - Ênfase6 2" xfId="8"/>
    <cellStyle name="40% - Ênfase1 2" xfId="9"/>
    <cellStyle name="40% - Ênfase2 2" xfId="10"/>
    <cellStyle name="40% - Ênfase3 2" xfId="11"/>
    <cellStyle name="40% - Ênfase4 2" xfId="12"/>
    <cellStyle name="40% - Ênfase5 2" xfId="13"/>
    <cellStyle name="40% - Ênfase6 2" xfId="14"/>
    <cellStyle name="60% - Ênfase1 2" xfId="15"/>
    <cellStyle name="60% - Ênfase2 2" xfId="16"/>
    <cellStyle name="60% - Ênfase3 2" xfId="17"/>
    <cellStyle name="60% - Ênfase4 2" xfId="18"/>
    <cellStyle name="60% - Ênfase5 2" xfId="19"/>
    <cellStyle name="60% - Ênfase6 2" xfId="20"/>
    <cellStyle name="Bom 2" xfId="21"/>
    <cellStyle name="Cálculo 2" xfId="22"/>
    <cellStyle name="Célula de Verificação 2" xfId="23"/>
    <cellStyle name="Célula Vinculada 2" xfId="24"/>
    <cellStyle name="Ênfase1 2" xfId="25"/>
    <cellStyle name="Ênfase2 2" xfId="26"/>
    <cellStyle name="Ênfase3 2" xfId="27"/>
    <cellStyle name="Ênfase4 2" xfId="28"/>
    <cellStyle name="Ênfase5 2" xfId="29"/>
    <cellStyle name="Ênfase6 2" xfId="30"/>
    <cellStyle name="Entrada 2" xfId="31"/>
    <cellStyle name="Incorreto 2" xfId="32"/>
    <cellStyle name="Moeda 2" xfId="33"/>
    <cellStyle name="Moeda 3" xfId="51"/>
    <cellStyle name="Moeda 4" xfId="53"/>
    <cellStyle name="Neutra 2" xfId="34"/>
    <cellStyle name="Normal" xfId="0" builtinId="0"/>
    <cellStyle name="Normal 2" xfId="35"/>
    <cellStyle name="Normal 3" xfId="36"/>
    <cellStyle name="Normal 4" xfId="2"/>
    <cellStyle name="Normal 5" xfId="52"/>
    <cellStyle name="Nota 2" xfId="37"/>
    <cellStyle name="Porcentagem 2" xfId="39"/>
    <cellStyle name="Porcentagem 3" xfId="38"/>
    <cellStyle name="Saída 2" xfId="40"/>
    <cellStyle name="Separador de milhares 2" xfId="41"/>
    <cellStyle name="Texto de Aviso 2" xfId="42"/>
    <cellStyle name="Texto Explicativo 2" xfId="43"/>
    <cellStyle name="Título 1 2" xfId="44"/>
    <cellStyle name="Título 2 2" xfId="45"/>
    <cellStyle name="Título 3 2" xfId="46"/>
    <cellStyle name="Título 4 2" xfId="47"/>
    <cellStyle name="Título 5" xfId="48"/>
    <cellStyle name="Total 2" xfId="49"/>
    <cellStyle name="Vírgula" xfId="1" builtinId="3"/>
    <cellStyle name="Vírgula 2" xfId="50"/>
  </cellStyles>
  <dxfs count="1">
    <dxf>
      <fill>
        <patternFill>
          <bgColor theme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28378</xdr:colOff>
      <xdr:row>0</xdr:row>
      <xdr:rowOff>69183</xdr:rowOff>
    </xdr:from>
    <xdr:to>
      <xdr:col>1</xdr:col>
      <xdr:colOff>717176</xdr:colOff>
      <xdr:row>5</xdr:row>
      <xdr:rowOff>11206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378" y="69183"/>
          <a:ext cx="1518033" cy="11186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1038108</xdr:colOff>
      <xdr:row>31</xdr:row>
      <xdr:rowOff>117916</xdr:rowOff>
    </xdr:from>
    <xdr:ext cx="2544794" cy="877956"/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2752608" y="9093828"/>
          <a:ext cx="2544794" cy="87795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44825</xdr:colOff>
      <xdr:row>31</xdr:row>
      <xdr:rowOff>11206</xdr:rowOff>
    </xdr:from>
    <xdr:ext cx="2353235" cy="1009168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825" y="8987118"/>
          <a:ext cx="2353235" cy="100916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253813</xdr:colOff>
      <xdr:row>31</xdr:row>
      <xdr:rowOff>112058</xdr:rowOff>
    </xdr:from>
    <xdr:ext cx="2543735" cy="929021"/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5957607" y="9087970"/>
          <a:ext cx="2543735" cy="92902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944823</xdr:colOff>
      <xdr:row>0</xdr:row>
      <xdr:rowOff>235324</xdr:rowOff>
    </xdr:from>
    <xdr:to>
      <xdr:col>1</xdr:col>
      <xdr:colOff>1613647</xdr:colOff>
      <xdr:row>1</xdr:row>
      <xdr:rowOff>326912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61147" y="235324"/>
          <a:ext cx="668824" cy="5174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123266</xdr:colOff>
      <xdr:row>43</xdr:row>
      <xdr:rowOff>145677</xdr:rowOff>
    </xdr:from>
    <xdr:ext cx="2124076" cy="888320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123266" y="5221942"/>
          <a:ext cx="2124076" cy="88832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spAutoFit/>
        </a:bodyPr>
        <a:lstStyle/>
        <a:p>
          <a:pPr algn="l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..................................................................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Bruno Marcio Moreira Almeida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Prefeitura Municipal de Santa Luzia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Secretario de Obras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Mat. 32.163 - Oficial</a:t>
          </a:r>
        </a:p>
        <a:p>
          <a:pPr algn="ctr" rtl="1">
            <a:defRPr sz="1000"/>
          </a:pPr>
          <a:endParaRPr lang="pt-BR" sz="9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2</xdr:col>
      <xdr:colOff>403412</xdr:colOff>
      <xdr:row>43</xdr:row>
      <xdr:rowOff>168088</xdr:rowOff>
    </xdr:from>
    <xdr:ext cx="2009775" cy="903068"/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3137647" y="5244353"/>
          <a:ext cx="2009775" cy="90306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spAutoFit/>
        </a:bodyPr>
        <a:lstStyle/>
        <a:p>
          <a:pPr algn="l" rtl="1">
            <a:defRPr sz="1000"/>
          </a:pPr>
          <a:r>
            <a:rPr lang="pt-BR" sz="1100" b="0" i="0" strike="noStrike">
              <a:solidFill>
                <a:srgbClr val="000000"/>
              </a:solidFill>
              <a:latin typeface="Times New Roman"/>
              <a:cs typeface="Times New Roman"/>
            </a:rPr>
            <a:t>....................................................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José Carlos Monteiro Mata da Silva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Mat. 32.239 – CREA 56.180/D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Superintendente de Obras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Prefeitura Municipal de Santa Luzi</a:t>
          </a: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  <a:p>
          <a:pPr algn="ctr" rtl="1">
            <a:defRPr sz="1000"/>
          </a:pPr>
          <a:endParaRPr lang="pt-BR" sz="8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5</xdr:col>
      <xdr:colOff>1042147</xdr:colOff>
      <xdr:row>44</xdr:row>
      <xdr:rowOff>22411</xdr:rowOff>
    </xdr:from>
    <xdr:ext cx="2031903" cy="917815"/>
    <xdr:sp macro="" textlink="">
      <xdr:nvSpPr>
        <xdr:cNvPr id="6" name="Text Box 3"/>
        <xdr:cNvSpPr txBox="1">
          <a:spLocks noChangeArrowheads="1"/>
        </xdr:cNvSpPr>
      </xdr:nvSpPr>
      <xdr:spPr bwMode="auto">
        <a:xfrm>
          <a:off x="6835588" y="5289176"/>
          <a:ext cx="2031903" cy="91781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ctr" rtl="1">
            <a:defRPr sz="1000"/>
          </a:pPr>
          <a:r>
            <a:rPr lang="pt-BR" sz="1100" b="0" i="0" strike="noStrike">
              <a:solidFill>
                <a:srgbClr val="000000"/>
              </a:solidFill>
              <a:latin typeface="Times New Roman"/>
              <a:cs typeface="Times New Roman"/>
            </a:rPr>
            <a:t>...................................................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Carlos Augusto Anacleto Xavier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Mat. 32.297 – CREA 116.009/D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Orçamentista – Secretaria de Obras</a:t>
          </a:r>
        </a:p>
        <a:p>
          <a:pPr algn="ctr" rtl="1">
            <a:defRPr sz="1000"/>
          </a:pPr>
          <a:r>
            <a:rPr lang="pt-BR" sz="900" b="0" i="0" strike="noStrike">
              <a:solidFill>
                <a:srgbClr val="000000"/>
              </a:solidFill>
              <a:latin typeface="Arial"/>
              <a:cs typeface="Arial"/>
            </a:rPr>
            <a:t>Prefeitura Municipal de Santa Luzia</a:t>
          </a:r>
        </a:p>
        <a:p>
          <a:pPr algn="l" rtl="1">
            <a:defRPr sz="1000"/>
          </a:pPr>
          <a:endParaRPr lang="pt-BR" sz="9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628454</xdr:colOff>
      <xdr:row>0</xdr:row>
      <xdr:rowOff>50134</xdr:rowOff>
    </xdr:from>
    <xdr:to>
      <xdr:col>2</xdr:col>
      <xdr:colOff>276226</xdr:colOff>
      <xdr:row>2</xdr:row>
      <xdr:rowOff>209551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8454" y="50134"/>
          <a:ext cx="1362272" cy="645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1038108</xdr:colOff>
      <xdr:row>24</xdr:row>
      <xdr:rowOff>117916</xdr:rowOff>
    </xdr:from>
    <xdr:ext cx="2544794" cy="877956"/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2752608" y="8118916"/>
          <a:ext cx="2544794" cy="87795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0</xdr:col>
      <xdr:colOff>44825</xdr:colOff>
      <xdr:row>24</xdr:row>
      <xdr:rowOff>11206</xdr:rowOff>
    </xdr:from>
    <xdr:ext cx="3708025" cy="1009168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825" y="7716931"/>
          <a:ext cx="3708025" cy="100916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2</xdr:col>
      <xdr:colOff>3124200</xdr:colOff>
      <xdr:row>24</xdr:row>
      <xdr:rowOff>104776</xdr:rowOff>
    </xdr:from>
    <xdr:ext cx="3892924" cy="936304"/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4838700" y="7334251"/>
          <a:ext cx="3892924" cy="93630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carlosxavier\Downloads\OR&#199;AMENTO%20QUADRA%20DOS%20CAMEL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showGridLines="0" view="pageBreakPreview" topLeftCell="A21" zoomScaleSheetLayoutView="100" workbookViewId="0">
      <selection activeCell="G31" sqref="G31"/>
    </sheetView>
  </sheetViews>
  <sheetFormatPr defaultRowHeight="15" x14ac:dyDescent="0.25"/>
  <cols>
    <col min="1" max="1" width="12.42578125" style="1" customWidth="1"/>
    <col min="2" max="2" width="13.28515625" style="1" customWidth="1"/>
    <col min="3" max="3" width="51.140625" customWidth="1"/>
    <col min="4" max="4" width="12.140625" customWidth="1"/>
    <col min="5" max="6" width="11.5703125" style="6" customWidth="1"/>
    <col min="7" max="7" width="11.5703125" style="1" customWidth="1"/>
    <col min="8" max="8" width="11.42578125" style="1" customWidth="1"/>
    <col min="9" max="9" width="15.85546875" customWidth="1"/>
  </cols>
  <sheetData>
    <row r="1" spans="1:12" ht="23.25" x14ac:dyDescent="0.25">
      <c r="A1" s="147" t="s">
        <v>11</v>
      </c>
      <c r="B1" s="148"/>
      <c r="C1" s="148"/>
      <c r="D1" s="148"/>
      <c r="E1" s="148"/>
      <c r="F1" s="148"/>
      <c r="G1" s="148"/>
      <c r="H1" s="148"/>
      <c r="I1" s="149"/>
    </row>
    <row r="2" spans="1:12" x14ac:dyDescent="0.25">
      <c r="A2" s="150" t="s">
        <v>13</v>
      </c>
      <c r="B2" s="151"/>
      <c r="C2" s="151"/>
      <c r="D2" s="151"/>
      <c r="E2" s="151"/>
      <c r="F2" s="151"/>
      <c r="G2" s="151"/>
      <c r="H2" s="151"/>
      <c r="I2" s="152"/>
    </row>
    <row r="3" spans="1:12" ht="24.95" customHeight="1" x14ac:dyDescent="0.25">
      <c r="A3" s="90"/>
      <c r="B3" s="21"/>
      <c r="C3" s="17"/>
      <c r="D3" s="17"/>
      <c r="E3" s="22"/>
      <c r="F3" s="22"/>
      <c r="G3" s="21"/>
      <c r="H3" s="21"/>
      <c r="I3" s="91"/>
    </row>
    <row r="4" spans="1:12" s="38" customFormat="1" ht="14.25" x14ac:dyDescent="0.2">
      <c r="A4" s="92"/>
      <c r="B4" s="35"/>
      <c r="C4" s="35"/>
      <c r="D4" s="35"/>
      <c r="E4" s="36"/>
      <c r="F4" s="36"/>
      <c r="G4" s="37"/>
      <c r="H4" s="37"/>
      <c r="I4" s="93"/>
    </row>
    <row r="5" spans="1:12" s="38" customFormat="1" ht="15.75" x14ac:dyDescent="0.2">
      <c r="A5" s="92"/>
      <c r="B5" s="35"/>
      <c r="C5" s="35"/>
      <c r="D5" s="39"/>
      <c r="E5" s="40"/>
      <c r="F5" s="40"/>
      <c r="G5" s="37"/>
      <c r="H5" s="37"/>
      <c r="I5" s="93"/>
    </row>
    <row r="6" spans="1:12" s="38" customFormat="1" ht="15.75" x14ac:dyDescent="0.2">
      <c r="A6" s="94" t="s">
        <v>49</v>
      </c>
      <c r="B6" s="69"/>
      <c r="C6" s="35"/>
      <c r="D6" s="153" t="s">
        <v>50</v>
      </c>
      <c r="E6" s="153"/>
      <c r="F6" s="153"/>
      <c r="G6" s="153"/>
      <c r="H6" s="153"/>
      <c r="I6" s="154"/>
    </row>
    <row r="7" spans="1:12" s="38" customFormat="1" ht="15.75" x14ac:dyDescent="0.2">
      <c r="A7" s="95" t="s">
        <v>60</v>
      </c>
      <c r="B7" s="81"/>
      <c r="C7" s="82"/>
      <c r="D7" s="41"/>
      <c r="E7" s="42"/>
      <c r="F7" s="59" t="s">
        <v>22</v>
      </c>
      <c r="G7" s="60">
        <f>1.2494-1</f>
        <v>0.24940000000000007</v>
      </c>
      <c r="H7" s="59" t="s">
        <v>23</v>
      </c>
      <c r="I7" s="96">
        <f>0</f>
        <v>0</v>
      </c>
    </row>
    <row r="8" spans="1:12" s="38" customFormat="1" ht="15" customHeight="1" x14ac:dyDescent="0.2">
      <c r="A8" s="97" t="s">
        <v>16</v>
      </c>
      <c r="B8" s="40"/>
      <c r="C8" s="40"/>
      <c r="D8" s="86" t="s">
        <v>52</v>
      </c>
      <c r="E8" s="86"/>
      <c r="F8" s="86"/>
      <c r="G8" s="52"/>
      <c r="H8" s="54">
        <v>1</v>
      </c>
      <c r="I8" s="98" t="s">
        <v>53</v>
      </c>
    </row>
    <row r="9" spans="1:12" s="38" customFormat="1" ht="33" customHeight="1" x14ac:dyDescent="0.2">
      <c r="A9" s="99" t="s">
        <v>0</v>
      </c>
      <c r="B9" s="43" t="s">
        <v>25</v>
      </c>
      <c r="C9" s="43" t="s">
        <v>1</v>
      </c>
      <c r="D9" s="43" t="s">
        <v>2</v>
      </c>
      <c r="E9" s="44" t="s">
        <v>3</v>
      </c>
      <c r="F9" s="53" t="s">
        <v>18</v>
      </c>
      <c r="G9" s="53" t="s">
        <v>19</v>
      </c>
      <c r="H9" s="53" t="s">
        <v>20</v>
      </c>
      <c r="I9" s="100" t="s">
        <v>21</v>
      </c>
    </row>
    <row r="10" spans="1:12" s="4" customFormat="1" x14ac:dyDescent="0.25">
      <c r="A10" s="101" t="s">
        <v>26</v>
      </c>
      <c r="B10" s="155" t="s">
        <v>51</v>
      </c>
      <c r="C10" s="156"/>
      <c r="D10" s="156"/>
      <c r="E10" s="156"/>
      <c r="F10" s="156"/>
      <c r="G10" s="156"/>
      <c r="H10" s="156"/>
      <c r="I10" s="157"/>
      <c r="K10" s="1"/>
      <c r="L10" s="1"/>
    </row>
    <row r="11" spans="1:12" s="4" customFormat="1" x14ac:dyDescent="0.25">
      <c r="A11" s="102" t="s">
        <v>27</v>
      </c>
      <c r="B11" s="74"/>
      <c r="C11" s="75" t="s">
        <v>37</v>
      </c>
      <c r="D11" s="76"/>
      <c r="E11" s="77"/>
      <c r="F11" s="78"/>
      <c r="G11" s="79"/>
      <c r="H11" s="80"/>
      <c r="I11" s="103">
        <f>SUM(I12:I13)</f>
        <v>5738.9400000000005</v>
      </c>
      <c r="K11" s="1"/>
      <c r="L11" s="1"/>
    </row>
    <row r="12" spans="1:12" s="4" customFormat="1" x14ac:dyDescent="0.25">
      <c r="A12" s="104" t="s">
        <v>28</v>
      </c>
      <c r="B12" s="55" t="s">
        <v>33</v>
      </c>
      <c r="C12" s="56" t="s">
        <v>38</v>
      </c>
      <c r="D12" s="70" t="s">
        <v>45</v>
      </c>
      <c r="E12" s="71">
        <v>4.5</v>
      </c>
      <c r="F12" s="57">
        <v>311.29000000000002</v>
      </c>
      <c r="G12" s="62">
        <f>(F12*$G$7)+F12</f>
        <v>388.92572600000005</v>
      </c>
      <c r="H12" s="63">
        <f t="shared" ref="H12:H20" si="0">ROUND(E12*F12,2)</f>
        <v>1400.81</v>
      </c>
      <c r="I12" s="105">
        <f t="shared" ref="I12:I16" si="1">ROUND(E12*G12,2)</f>
        <v>1750.17</v>
      </c>
      <c r="K12" s="1"/>
      <c r="L12" s="1"/>
    </row>
    <row r="13" spans="1:12" s="4" customFormat="1" ht="38.25" x14ac:dyDescent="0.2">
      <c r="A13" s="104" t="s">
        <v>29</v>
      </c>
      <c r="B13" s="55" t="s">
        <v>54</v>
      </c>
      <c r="C13" s="106" t="s">
        <v>63</v>
      </c>
      <c r="D13" s="70" t="s">
        <v>46</v>
      </c>
      <c r="E13" s="120">
        <f>(27.7*2)+(14*2)</f>
        <v>83.4</v>
      </c>
      <c r="F13" s="57">
        <v>38.28</v>
      </c>
      <c r="G13" s="58">
        <f>(F13*$G$7)+F13</f>
        <v>47.827032000000003</v>
      </c>
      <c r="H13" s="61">
        <f t="shared" si="0"/>
        <v>3192.55</v>
      </c>
      <c r="I13" s="107">
        <f t="shared" si="1"/>
        <v>3988.77</v>
      </c>
      <c r="K13" s="1"/>
      <c r="L13" s="1"/>
    </row>
    <row r="14" spans="1:12" s="4" customFormat="1" x14ac:dyDescent="0.25">
      <c r="A14" s="102" t="s">
        <v>30</v>
      </c>
      <c r="B14" s="74"/>
      <c r="C14" s="75" t="s">
        <v>39</v>
      </c>
      <c r="D14" s="76"/>
      <c r="E14" s="77"/>
      <c r="F14" s="78"/>
      <c r="G14" s="79"/>
      <c r="H14" s="80"/>
      <c r="I14" s="103">
        <f>SUM(I15:I16)</f>
        <v>26841.26</v>
      </c>
      <c r="K14" s="1"/>
      <c r="L14" s="1"/>
    </row>
    <row r="15" spans="1:12" s="4" customFormat="1" ht="25.5" x14ac:dyDescent="0.25">
      <c r="A15" s="104" t="s">
        <v>31</v>
      </c>
      <c r="B15" s="55" t="s">
        <v>34</v>
      </c>
      <c r="C15" s="56" t="s">
        <v>40</v>
      </c>
      <c r="D15" s="70" t="s">
        <v>47</v>
      </c>
      <c r="E15" s="71">
        <v>1</v>
      </c>
      <c r="F15" s="57">
        <v>6427.34</v>
      </c>
      <c r="G15" s="58">
        <f>(F15*$G$7)+F15</f>
        <v>8030.318596000001</v>
      </c>
      <c r="H15" s="61">
        <f t="shared" si="0"/>
        <v>6427.34</v>
      </c>
      <c r="I15" s="107">
        <f t="shared" si="1"/>
        <v>8030.32</v>
      </c>
      <c r="K15" s="1"/>
      <c r="L15" s="1"/>
    </row>
    <row r="16" spans="1:12" s="4" customFormat="1" ht="25.5" x14ac:dyDescent="0.25">
      <c r="A16" s="104" t="s">
        <v>32</v>
      </c>
      <c r="B16" s="55" t="s">
        <v>35</v>
      </c>
      <c r="C16" s="56" t="s">
        <v>41</v>
      </c>
      <c r="D16" s="70" t="s">
        <v>47</v>
      </c>
      <c r="E16" s="71">
        <v>1</v>
      </c>
      <c r="F16" s="57">
        <v>15055.98</v>
      </c>
      <c r="G16" s="58">
        <f>(F16*$G$7)+F16</f>
        <v>18810.941412</v>
      </c>
      <c r="H16" s="61">
        <f t="shared" si="0"/>
        <v>15055.98</v>
      </c>
      <c r="I16" s="107">
        <f t="shared" si="1"/>
        <v>18810.939999999999</v>
      </c>
      <c r="K16" s="1"/>
      <c r="L16" s="1"/>
    </row>
    <row r="17" spans="1:12" s="4" customFormat="1" x14ac:dyDescent="0.25">
      <c r="A17" s="102" t="s">
        <v>65</v>
      </c>
      <c r="B17" s="74"/>
      <c r="C17" s="75" t="s">
        <v>42</v>
      </c>
      <c r="D17" s="76"/>
      <c r="E17" s="77"/>
      <c r="F17" s="78"/>
      <c r="G17" s="79"/>
      <c r="H17" s="80"/>
      <c r="I17" s="103">
        <f>SUM(I18:I20)</f>
        <v>7917.77</v>
      </c>
      <c r="K17" s="1"/>
      <c r="L17" s="1"/>
    </row>
    <row r="18" spans="1:12" s="4" customFormat="1" ht="38.25" x14ac:dyDescent="0.25">
      <c r="A18" s="104" t="s">
        <v>66</v>
      </c>
      <c r="B18" s="55" t="s">
        <v>36</v>
      </c>
      <c r="C18" s="83" t="s">
        <v>43</v>
      </c>
      <c r="D18" s="70" t="s">
        <v>45</v>
      </c>
      <c r="E18" s="71">
        <f>E20</f>
        <v>42</v>
      </c>
      <c r="F18" s="57">
        <v>68.3</v>
      </c>
      <c r="G18" s="58">
        <f>(F18*$G$7)+F18</f>
        <v>85.33402000000001</v>
      </c>
      <c r="H18" s="61">
        <f t="shared" si="0"/>
        <v>2868.6</v>
      </c>
      <c r="I18" s="107">
        <f>ROUND(E18*G18,2)</f>
        <v>3584.03</v>
      </c>
      <c r="K18" s="1"/>
      <c r="L18" s="1"/>
    </row>
    <row r="19" spans="1:12" s="4" customFormat="1" ht="38.25" x14ac:dyDescent="0.2">
      <c r="A19" s="104" t="s">
        <v>67</v>
      </c>
      <c r="B19" s="108" t="s">
        <v>62</v>
      </c>
      <c r="C19" s="84" t="s">
        <v>61</v>
      </c>
      <c r="D19" s="70" t="s">
        <v>48</v>
      </c>
      <c r="E19" s="71">
        <f>E20*0.1</f>
        <v>4.2</v>
      </c>
      <c r="F19" s="57">
        <v>8.9700000000000006</v>
      </c>
      <c r="G19" s="58">
        <f>(F19*$G7)+F19</f>
        <v>11.207118000000001</v>
      </c>
      <c r="H19" s="61">
        <f>ROUND(E19*F19,2)</f>
        <v>37.67</v>
      </c>
      <c r="I19" s="107">
        <f>ROUND(E19*G19,2)</f>
        <v>47.07</v>
      </c>
      <c r="K19" s="1"/>
      <c r="L19" s="1"/>
    </row>
    <row r="20" spans="1:12" s="4" customFormat="1" ht="51" x14ac:dyDescent="0.2">
      <c r="A20" s="104" t="s">
        <v>68</v>
      </c>
      <c r="B20" s="55" t="s">
        <v>56</v>
      </c>
      <c r="C20" s="106" t="s">
        <v>55</v>
      </c>
      <c r="D20" s="70" t="s">
        <v>45</v>
      </c>
      <c r="E20" s="71">
        <f>(12.5*1.5)+(1.5*3)+(12.5*1.5)</f>
        <v>42</v>
      </c>
      <c r="F20" s="57">
        <v>81.69</v>
      </c>
      <c r="G20" s="58">
        <f>(F20*$G$7)+F20</f>
        <v>102.063486</v>
      </c>
      <c r="H20" s="61">
        <f t="shared" si="0"/>
        <v>3430.98</v>
      </c>
      <c r="I20" s="107">
        <f>ROUND(E20*G20,2)</f>
        <v>4286.67</v>
      </c>
      <c r="K20" s="1"/>
      <c r="L20" s="1"/>
    </row>
    <row r="21" spans="1:12" s="4" customFormat="1" x14ac:dyDescent="0.25">
      <c r="A21" s="102" t="s">
        <v>71</v>
      </c>
      <c r="B21" s="74"/>
      <c r="C21" s="75" t="s">
        <v>64</v>
      </c>
      <c r="D21" s="76"/>
      <c r="E21" s="77"/>
      <c r="F21" s="78"/>
      <c r="G21" s="79"/>
      <c r="H21" s="80"/>
      <c r="I21" s="103">
        <f>SUM(I22:I23)</f>
        <v>386.21</v>
      </c>
      <c r="K21" s="1"/>
      <c r="L21" s="1"/>
    </row>
    <row r="22" spans="1:12" s="4" customFormat="1" ht="42.75" x14ac:dyDescent="0.2">
      <c r="A22" s="104" t="s">
        <v>69</v>
      </c>
      <c r="B22" s="122" t="s">
        <v>81</v>
      </c>
      <c r="C22" s="123" t="s">
        <v>79</v>
      </c>
      <c r="D22" s="70" t="s">
        <v>45</v>
      </c>
      <c r="E22" s="71">
        <f>E20</f>
        <v>42</v>
      </c>
      <c r="F22" s="57">
        <v>7.36</v>
      </c>
      <c r="G22" s="125">
        <f>(F22*$G$7)+F22</f>
        <v>9.1955840000000002</v>
      </c>
      <c r="H22" s="126">
        <f>ROUND(E22*F22,2)</f>
        <v>309.12</v>
      </c>
      <c r="I22" s="107">
        <f>ROUND(E22*G22,2)</f>
        <v>386.21</v>
      </c>
      <c r="K22" s="1"/>
      <c r="L22" s="1"/>
    </row>
    <row r="23" spans="1:12" s="4" customFormat="1" ht="57" x14ac:dyDescent="0.2">
      <c r="A23" s="104" t="s">
        <v>80</v>
      </c>
      <c r="B23" s="122" t="s">
        <v>78</v>
      </c>
      <c r="C23" s="128" t="s">
        <v>77</v>
      </c>
      <c r="D23" s="70" t="s">
        <v>45</v>
      </c>
      <c r="E23" s="124"/>
      <c r="F23" s="57">
        <v>125.13</v>
      </c>
      <c r="G23" s="58">
        <f>(F23*$G$7)+F23</f>
        <v>156.337422</v>
      </c>
      <c r="H23" s="61">
        <f>ROUND(E23*F23,2)</f>
        <v>0</v>
      </c>
      <c r="I23" s="107">
        <f>ROUND(E23*G23,2)</f>
        <v>0</v>
      </c>
      <c r="K23" s="1"/>
      <c r="L23" s="1"/>
    </row>
    <row r="24" spans="1:12" s="4" customFormat="1" x14ac:dyDescent="0.25">
      <c r="A24" s="102" t="s">
        <v>70</v>
      </c>
      <c r="B24" s="74"/>
      <c r="C24" s="75" t="s">
        <v>59</v>
      </c>
      <c r="D24" s="76"/>
      <c r="E24" s="77"/>
      <c r="F24" s="78"/>
      <c r="G24" s="79"/>
      <c r="H24" s="80"/>
      <c r="I24" s="103">
        <f>I25</f>
        <v>31874.99</v>
      </c>
      <c r="K24" s="1"/>
      <c r="L24" s="1"/>
    </row>
    <row r="25" spans="1:12" s="4" customFormat="1" ht="51" x14ac:dyDescent="0.2">
      <c r="A25" s="104" t="s">
        <v>72</v>
      </c>
      <c r="B25" s="108" t="s">
        <v>58</v>
      </c>
      <c r="C25" s="85" t="s">
        <v>57</v>
      </c>
      <c r="D25" s="70" t="s">
        <v>46</v>
      </c>
      <c r="E25" s="71">
        <f>(12.5*2)+(1.5*2)+(3)+(12.5*2)+(1.710993*2)</f>
        <v>59.421985999999997</v>
      </c>
      <c r="F25" s="57">
        <v>429.34</v>
      </c>
      <c r="G25" s="58">
        <f>(F25*$G$7)+F25</f>
        <v>536.41739600000005</v>
      </c>
      <c r="H25" s="61">
        <f>ROUND(E25*F25,2)</f>
        <v>25512.240000000002</v>
      </c>
      <c r="I25" s="107">
        <f>ROUND(E25*G25,2)</f>
        <v>31874.99</v>
      </c>
      <c r="K25" s="1"/>
      <c r="L25" s="1"/>
    </row>
    <row r="26" spans="1:12" s="4" customFormat="1" x14ac:dyDescent="0.25">
      <c r="A26" s="102" t="s">
        <v>73</v>
      </c>
      <c r="B26" s="74"/>
      <c r="C26" s="75" t="s">
        <v>44</v>
      </c>
      <c r="D26" s="76"/>
      <c r="E26" s="77"/>
      <c r="F26" s="78"/>
      <c r="G26" s="79"/>
      <c r="H26" s="80"/>
      <c r="I26" s="103">
        <f>SUM(I27:I27)</f>
        <v>507.45</v>
      </c>
      <c r="K26" s="1"/>
      <c r="L26" s="1"/>
    </row>
    <row r="27" spans="1:12" s="4" customFormat="1" x14ac:dyDescent="0.2">
      <c r="A27" s="104" t="s">
        <v>74</v>
      </c>
      <c r="B27" s="122" t="s">
        <v>76</v>
      </c>
      <c r="C27" s="121" t="s">
        <v>75</v>
      </c>
      <c r="D27" s="70" t="s">
        <v>45</v>
      </c>
      <c r="E27" s="71">
        <f>E13</f>
        <v>83.4</v>
      </c>
      <c r="F27" s="57">
        <v>4.87</v>
      </c>
      <c r="G27" s="58">
        <f>(F27*$G$7)+F27</f>
        <v>6.0845780000000005</v>
      </c>
      <c r="H27" s="61">
        <f>ROUND(E27*F27,2)</f>
        <v>406.16</v>
      </c>
      <c r="I27" s="107">
        <f>ROUND(E27*G27,2)</f>
        <v>507.45</v>
      </c>
      <c r="K27" s="1"/>
      <c r="L27" s="1"/>
    </row>
    <row r="28" spans="1:12" s="4" customFormat="1" ht="15.75" customHeight="1" x14ac:dyDescent="0.25">
      <c r="A28" s="145" t="s">
        <v>15</v>
      </c>
      <c r="B28" s="146"/>
      <c r="C28" s="146"/>
      <c r="D28" s="146"/>
      <c r="E28" s="146"/>
      <c r="F28" s="87"/>
      <c r="G28" s="88" t="s">
        <v>17</v>
      </c>
      <c r="H28" s="89"/>
      <c r="I28" s="109">
        <f>SUM(I26+I24+I21+I17+I14+I11)</f>
        <v>73266.62</v>
      </c>
      <c r="K28" s="1"/>
      <c r="L28" s="1"/>
    </row>
    <row r="29" spans="1:12" s="45" customFormat="1" ht="24.95" customHeight="1" x14ac:dyDescent="0.2">
      <c r="A29" s="94"/>
      <c r="B29" s="69"/>
      <c r="C29" s="35"/>
      <c r="D29" s="34"/>
      <c r="E29" s="34"/>
      <c r="F29" s="34"/>
      <c r="G29" s="34"/>
      <c r="H29" s="34"/>
      <c r="I29" s="110"/>
      <c r="K29" s="46"/>
      <c r="L29" s="46"/>
    </row>
    <row r="30" spans="1:12" s="45" customFormat="1" ht="24.95" customHeight="1" x14ac:dyDescent="0.2">
      <c r="A30" s="94"/>
      <c r="B30" s="69"/>
      <c r="C30" s="35"/>
      <c r="D30" s="34"/>
      <c r="E30" s="34"/>
      <c r="F30" s="34"/>
      <c r="G30" s="34"/>
      <c r="H30" s="34"/>
      <c r="I30" s="110"/>
      <c r="K30" s="46"/>
      <c r="L30" s="46"/>
    </row>
    <row r="31" spans="1:12" ht="15.75" x14ac:dyDescent="0.25">
      <c r="A31" s="95"/>
      <c r="B31" s="81"/>
      <c r="C31" s="82"/>
      <c r="D31" s="34"/>
      <c r="E31" s="34"/>
      <c r="F31" s="34"/>
      <c r="G31" s="34"/>
      <c r="H31" s="34"/>
      <c r="I31" s="110"/>
    </row>
    <row r="32" spans="1:12" ht="15.75" x14ac:dyDescent="0.25">
      <c r="A32" s="97"/>
      <c r="B32" s="40"/>
      <c r="C32" s="40"/>
      <c r="D32" s="34"/>
      <c r="E32" s="34"/>
      <c r="F32" s="34"/>
      <c r="G32" s="34"/>
      <c r="H32" s="34"/>
      <c r="I32" s="110"/>
    </row>
    <row r="33" spans="1:9" x14ac:dyDescent="0.25">
      <c r="A33" s="111"/>
      <c r="B33" s="23"/>
      <c r="C33" s="24"/>
      <c r="D33" s="24"/>
      <c r="E33" s="25"/>
      <c r="F33" s="25"/>
      <c r="G33" s="23"/>
      <c r="H33" s="23"/>
      <c r="I33" s="112"/>
    </row>
    <row r="34" spans="1:9" s="17" customFormat="1" ht="15.75" customHeight="1" x14ac:dyDescent="0.25">
      <c r="A34" s="113"/>
      <c r="B34" s="26"/>
      <c r="C34" s="27"/>
      <c r="D34" s="27"/>
      <c r="E34" s="28"/>
      <c r="F34" s="28"/>
      <c r="G34" s="26"/>
      <c r="H34" s="26"/>
      <c r="I34" s="114"/>
    </row>
    <row r="35" spans="1:9" s="17" customFormat="1" x14ac:dyDescent="0.25">
      <c r="A35" s="113"/>
      <c r="B35" s="26"/>
      <c r="C35" s="27"/>
      <c r="D35" s="27"/>
      <c r="E35" s="28"/>
      <c r="F35" s="28"/>
      <c r="G35" s="26"/>
      <c r="H35" s="26"/>
      <c r="I35" s="114"/>
    </row>
    <row r="36" spans="1:9" s="17" customFormat="1" x14ac:dyDescent="0.25">
      <c r="A36" s="113"/>
      <c r="B36" s="26"/>
      <c r="C36" s="27"/>
      <c r="D36" s="27"/>
      <c r="E36" s="28"/>
      <c r="F36" s="28"/>
      <c r="G36" s="26"/>
      <c r="H36" s="26"/>
      <c r="I36" s="114"/>
    </row>
    <row r="37" spans="1:9" s="17" customFormat="1" x14ac:dyDescent="0.25">
      <c r="A37" s="113"/>
      <c r="B37" s="26"/>
      <c r="C37" s="27"/>
      <c r="D37" s="27"/>
      <c r="E37" s="28"/>
      <c r="F37" s="28"/>
      <c r="G37" s="26"/>
      <c r="H37" s="26"/>
      <c r="I37" s="114"/>
    </row>
    <row r="38" spans="1:9" s="17" customFormat="1" ht="15.75" thickBot="1" x14ac:dyDescent="0.3">
      <c r="A38" s="115"/>
      <c r="B38" s="116"/>
      <c r="C38" s="117"/>
      <c r="D38" s="117"/>
      <c r="E38" s="118"/>
      <c r="F38" s="118"/>
      <c r="G38" s="116"/>
      <c r="H38" s="116"/>
      <c r="I38" s="119"/>
    </row>
    <row r="39" spans="1:9" s="17" customFormat="1" x14ac:dyDescent="0.25">
      <c r="A39" s="29"/>
      <c r="B39" s="30"/>
      <c r="C39" s="31"/>
      <c r="D39" s="31"/>
      <c r="E39" s="32"/>
      <c r="F39" s="32"/>
      <c r="G39" s="30"/>
      <c r="H39" s="30"/>
      <c r="I39" s="33"/>
    </row>
    <row r="40" spans="1:9" s="17" customFormat="1" x14ac:dyDescent="0.25">
      <c r="A40" s="26"/>
      <c r="B40" s="26"/>
      <c r="C40" s="27"/>
      <c r="D40" s="27"/>
      <c r="E40" s="28"/>
      <c r="F40" s="28"/>
      <c r="G40" s="26"/>
      <c r="H40" s="26"/>
      <c r="I40" s="27"/>
    </row>
    <row r="41" spans="1:9" s="17" customFormat="1" x14ac:dyDescent="0.25">
      <c r="A41" s="2"/>
      <c r="B41" s="2"/>
      <c r="C41" s="3"/>
      <c r="D41" s="3"/>
      <c r="E41" s="5"/>
      <c r="F41" s="5"/>
      <c r="G41" s="2"/>
      <c r="H41" s="2"/>
      <c r="I41" s="3"/>
    </row>
    <row r="42" spans="1:9" x14ac:dyDescent="0.25">
      <c r="A42" s="2"/>
      <c r="B42" s="2"/>
      <c r="C42" s="3"/>
      <c r="D42" s="3"/>
      <c r="E42" s="5"/>
      <c r="F42" s="5"/>
      <c r="G42" s="2"/>
      <c r="H42" s="2"/>
      <c r="I42" s="3"/>
    </row>
    <row r="43" spans="1:9" x14ac:dyDescent="0.25">
      <c r="A43" s="2"/>
      <c r="B43" s="2"/>
      <c r="C43" s="3"/>
      <c r="D43" s="3"/>
      <c r="E43" s="5"/>
      <c r="F43" s="5"/>
      <c r="G43" s="2"/>
      <c r="H43" s="2"/>
      <c r="I43" s="3"/>
    </row>
    <row r="44" spans="1:9" x14ac:dyDescent="0.25">
      <c r="A44" s="2"/>
      <c r="B44" s="2"/>
      <c r="C44" s="3"/>
      <c r="D44" s="3"/>
      <c r="E44" s="5"/>
      <c r="F44" s="5"/>
      <c r="G44" s="2"/>
      <c r="H44" s="2"/>
      <c r="I44" s="3"/>
    </row>
    <row r="45" spans="1:9" x14ac:dyDescent="0.25">
      <c r="A45" s="2"/>
      <c r="B45" s="2"/>
      <c r="C45" s="3"/>
      <c r="D45" s="3"/>
      <c r="E45" s="5"/>
      <c r="F45" s="5"/>
      <c r="G45" s="2"/>
      <c r="H45" s="2"/>
      <c r="I45" s="3"/>
    </row>
    <row r="46" spans="1:9" x14ac:dyDescent="0.25">
      <c r="A46" s="2"/>
      <c r="B46" s="2"/>
      <c r="C46" s="3"/>
      <c r="D46" s="3"/>
      <c r="E46" s="5"/>
      <c r="F46" s="5"/>
      <c r="G46" s="2"/>
      <c r="H46" s="2"/>
      <c r="I46" s="3"/>
    </row>
    <row r="47" spans="1:9" x14ac:dyDescent="0.25">
      <c r="A47" s="2"/>
      <c r="B47" s="2"/>
      <c r="C47" s="3"/>
      <c r="D47" s="3"/>
      <c r="E47" s="5"/>
      <c r="F47" s="5"/>
      <c r="G47" s="2"/>
      <c r="H47" s="2"/>
      <c r="I47" s="3"/>
    </row>
    <row r="48" spans="1:9" x14ac:dyDescent="0.25">
      <c r="A48" s="2"/>
      <c r="B48" s="2"/>
      <c r="C48" s="3"/>
      <c r="D48" s="3"/>
      <c r="E48" s="5"/>
      <c r="F48" s="5"/>
      <c r="G48" s="2"/>
      <c r="H48" s="2"/>
      <c r="I48" s="3"/>
    </row>
    <row r="49" spans="1:9" x14ac:dyDescent="0.25">
      <c r="A49" s="2"/>
      <c r="B49" s="2"/>
      <c r="C49" s="3"/>
      <c r="D49" s="3"/>
      <c r="E49" s="5"/>
      <c r="F49" s="5"/>
      <c r="G49" s="2"/>
      <c r="H49" s="2"/>
      <c r="I49" s="3"/>
    </row>
    <row r="50" spans="1:9" x14ac:dyDescent="0.25">
      <c r="A50" s="2"/>
      <c r="B50" s="2"/>
      <c r="C50" s="3"/>
      <c r="D50" s="3"/>
      <c r="E50" s="5"/>
      <c r="F50" s="5"/>
      <c r="G50" s="2"/>
      <c r="H50" s="2"/>
      <c r="I50" s="3"/>
    </row>
    <row r="51" spans="1:9" x14ac:dyDescent="0.25">
      <c r="A51" s="2"/>
      <c r="B51" s="2"/>
      <c r="C51" s="3"/>
      <c r="D51" s="3"/>
      <c r="E51" s="5"/>
      <c r="F51" s="5"/>
      <c r="G51" s="2"/>
      <c r="H51" s="2"/>
      <c r="I51" s="3"/>
    </row>
    <row r="52" spans="1:9" x14ac:dyDescent="0.25">
      <c r="A52" s="2"/>
      <c r="B52" s="2"/>
      <c r="C52" s="3"/>
      <c r="D52" s="3"/>
      <c r="E52" s="5"/>
      <c r="F52" s="5"/>
      <c r="G52" s="2"/>
      <c r="H52" s="2"/>
      <c r="I52" s="3"/>
    </row>
    <row r="53" spans="1:9" x14ac:dyDescent="0.25">
      <c r="A53" s="2"/>
      <c r="B53" s="2"/>
      <c r="C53" s="3"/>
      <c r="D53" s="3"/>
      <c r="E53" s="5"/>
      <c r="F53" s="5"/>
      <c r="G53" s="2"/>
      <c r="H53" s="2"/>
      <c r="I53" s="3"/>
    </row>
    <row r="54" spans="1:9" x14ac:dyDescent="0.25">
      <c r="A54" s="2"/>
      <c r="B54" s="2"/>
      <c r="C54" s="3"/>
      <c r="D54" s="3"/>
      <c r="E54" s="5"/>
      <c r="F54" s="5"/>
      <c r="G54" s="2"/>
      <c r="H54" s="2"/>
      <c r="I54" s="3"/>
    </row>
    <row r="55" spans="1:9" x14ac:dyDescent="0.25">
      <c r="A55" s="2"/>
      <c r="B55" s="2"/>
      <c r="C55" s="3"/>
      <c r="D55" s="3"/>
      <c r="E55" s="5"/>
      <c r="F55" s="5"/>
      <c r="G55" s="2"/>
      <c r="H55" s="2"/>
      <c r="I55" s="3"/>
    </row>
    <row r="56" spans="1:9" x14ac:dyDescent="0.25">
      <c r="A56" s="2"/>
      <c r="B56" s="2"/>
      <c r="C56" s="3"/>
      <c r="D56" s="3"/>
      <c r="E56" s="5"/>
      <c r="F56" s="5"/>
      <c r="G56" s="2"/>
      <c r="H56" s="2"/>
      <c r="I56" s="3"/>
    </row>
    <row r="57" spans="1:9" x14ac:dyDescent="0.25">
      <c r="A57" s="2"/>
      <c r="B57" s="2"/>
      <c r="C57" s="3"/>
      <c r="D57" s="3"/>
      <c r="E57" s="5"/>
      <c r="F57" s="5"/>
      <c r="G57" s="2"/>
      <c r="H57" s="2"/>
      <c r="I57" s="3"/>
    </row>
  </sheetData>
  <mergeCells count="5">
    <mergeCell ref="A28:E28"/>
    <mergeCell ref="A1:I1"/>
    <mergeCell ref="A2:I2"/>
    <mergeCell ref="D6:I6"/>
    <mergeCell ref="B10:I10"/>
  </mergeCells>
  <printOptions horizontalCentered="1" verticalCentered="1"/>
  <pageMargins left="0.39370078740157483" right="0.23622047244094491" top="0.98425196850393704" bottom="0.98425196850393704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showGridLines="0" view="pageBreakPreview" zoomScale="85" zoomScaleSheetLayoutView="85" workbookViewId="0">
      <selection activeCell="B30" sqref="B30"/>
    </sheetView>
  </sheetViews>
  <sheetFormatPr defaultRowHeight="15" x14ac:dyDescent="0.25"/>
  <cols>
    <col min="1" max="1" width="9.28515625" bestFit="1" customWidth="1"/>
    <col min="2" max="2" width="36.5703125" customWidth="1"/>
    <col min="3" max="3" width="15" customWidth="1"/>
    <col min="4" max="5" width="12.140625" customWidth="1"/>
    <col min="6" max="8" width="11.5703125" bestFit="1" customWidth="1"/>
    <col min="9" max="11" width="11.5703125" customWidth="1"/>
    <col min="12" max="15" width="11.5703125" bestFit="1" customWidth="1"/>
    <col min="16" max="16" width="11.140625" bestFit="1" customWidth="1"/>
  </cols>
  <sheetData>
    <row r="1" spans="1:16" ht="33.75" customHeight="1" x14ac:dyDescent="0.35">
      <c r="A1" s="161" t="s">
        <v>11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6" ht="31.5" customHeight="1" x14ac:dyDescent="0.25">
      <c r="A2" s="162" t="s">
        <v>12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</row>
    <row r="3" spans="1:16" ht="15.75" x14ac:dyDescent="0.25">
      <c r="A3" s="15">
        <f>PLANILHA!A29</f>
        <v>0</v>
      </c>
    </row>
    <row r="4" spans="1:16" ht="15.75" x14ac:dyDescent="0.25">
      <c r="A4" s="15">
        <f>PLANILHA!A31</f>
        <v>0</v>
      </c>
    </row>
    <row r="6" spans="1:16" ht="12.75" customHeight="1" x14ac:dyDescent="0.25">
      <c r="A6" s="64" t="s">
        <v>8</v>
      </c>
      <c r="B6" s="64" t="s">
        <v>9</v>
      </c>
      <c r="C6" s="66" t="s">
        <v>10</v>
      </c>
      <c r="D6" s="158" t="s">
        <v>24</v>
      </c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60"/>
    </row>
    <row r="7" spans="1:16" ht="12" customHeight="1" x14ac:dyDescent="0.25">
      <c r="A7" s="65"/>
      <c r="B7" s="65"/>
      <c r="C7" s="67"/>
      <c r="D7" s="12">
        <v>1</v>
      </c>
      <c r="E7" s="12">
        <v>2</v>
      </c>
      <c r="F7" s="12">
        <v>3</v>
      </c>
      <c r="G7" s="12">
        <v>4</v>
      </c>
      <c r="H7" s="12">
        <v>5</v>
      </c>
      <c r="I7" s="12">
        <v>6</v>
      </c>
      <c r="J7" s="12">
        <v>7</v>
      </c>
      <c r="K7" s="12">
        <v>8</v>
      </c>
      <c r="L7" s="12">
        <v>9</v>
      </c>
      <c r="M7" s="12">
        <v>10</v>
      </c>
      <c r="N7" s="12">
        <v>11</v>
      </c>
      <c r="O7" s="12">
        <v>12</v>
      </c>
    </row>
    <row r="8" spans="1:16" x14ac:dyDescent="0.25">
      <c r="A8" s="50">
        <v>1</v>
      </c>
      <c r="B8" s="72" t="str">
        <f>PLANILHA!C11</f>
        <v xml:space="preserve">MOBILIZAÇÃO - CANTEIRO DE OBRAS </v>
      </c>
      <c r="C8" s="47">
        <f>PLANILHA!I11</f>
        <v>5738.9400000000005</v>
      </c>
      <c r="D8" s="20">
        <v>1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7">
        <f>SUM(D8:O8)</f>
        <v>1</v>
      </c>
    </row>
    <row r="9" spans="1:16" x14ac:dyDescent="0.25">
      <c r="A9" s="51"/>
      <c r="B9" s="49"/>
      <c r="C9" s="48"/>
      <c r="D9" s="14">
        <f>D8*$C8</f>
        <v>5738.9400000000005</v>
      </c>
      <c r="E9" s="14">
        <f t="shared" ref="E9:O9" si="0">E8*$C8</f>
        <v>0</v>
      </c>
      <c r="F9" s="14">
        <f t="shared" si="0"/>
        <v>0</v>
      </c>
      <c r="G9" s="14">
        <f t="shared" si="0"/>
        <v>0</v>
      </c>
      <c r="H9" s="14">
        <f t="shared" si="0"/>
        <v>0</v>
      </c>
      <c r="I9" s="14">
        <f t="shared" si="0"/>
        <v>0</v>
      </c>
      <c r="J9" s="14">
        <f t="shared" si="0"/>
        <v>0</v>
      </c>
      <c r="K9" s="14">
        <f t="shared" si="0"/>
        <v>0</v>
      </c>
      <c r="L9" s="14">
        <f t="shared" si="0"/>
        <v>0</v>
      </c>
      <c r="M9" s="14">
        <f t="shared" si="0"/>
        <v>0</v>
      </c>
      <c r="N9" s="14">
        <f t="shared" si="0"/>
        <v>0</v>
      </c>
      <c r="O9" s="14">
        <f t="shared" si="0"/>
        <v>0</v>
      </c>
      <c r="P9" s="68">
        <f>SUM(D9:O9)</f>
        <v>5738.9400000000005</v>
      </c>
    </row>
    <row r="10" spans="1:16" x14ac:dyDescent="0.25">
      <c r="A10" s="50">
        <v>2</v>
      </c>
      <c r="B10" s="72" t="str">
        <f>PLANILHA!C14</f>
        <v>ADMINISTRÇÃO LOCAL</v>
      </c>
      <c r="C10" s="47">
        <f>PLANILHA!I14</f>
        <v>26841.26</v>
      </c>
      <c r="D10" s="20">
        <v>0.08</v>
      </c>
      <c r="E10" s="20">
        <v>0.08</v>
      </c>
      <c r="F10" s="20">
        <v>0.08</v>
      </c>
      <c r="G10" s="20">
        <v>0.08</v>
      </c>
      <c r="H10" s="20">
        <v>0.08</v>
      </c>
      <c r="I10" s="20">
        <v>0.08</v>
      </c>
      <c r="J10" s="20">
        <v>0.08</v>
      </c>
      <c r="K10" s="20">
        <v>0.08</v>
      </c>
      <c r="L10" s="20">
        <v>0.09</v>
      </c>
      <c r="M10" s="20">
        <v>0.09</v>
      </c>
      <c r="N10" s="20">
        <v>0.09</v>
      </c>
      <c r="O10" s="20">
        <v>0.09</v>
      </c>
      <c r="P10" s="7">
        <f>SUM(D10:O10)</f>
        <v>0.99999999999999989</v>
      </c>
    </row>
    <row r="11" spans="1:16" x14ac:dyDescent="0.25">
      <c r="A11" s="51"/>
      <c r="B11" s="49"/>
      <c r="C11" s="48"/>
      <c r="D11" s="14">
        <f>D10*$C10</f>
        <v>2147.3008</v>
      </c>
      <c r="E11" s="14">
        <f t="shared" ref="E11:O11" si="1">E10*$C10</f>
        <v>2147.3008</v>
      </c>
      <c r="F11" s="14">
        <f t="shared" si="1"/>
        <v>2147.3008</v>
      </c>
      <c r="G11" s="14">
        <f t="shared" si="1"/>
        <v>2147.3008</v>
      </c>
      <c r="H11" s="14">
        <f t="shared" si="1"/>
        <v>2147.3008</v>
      </c>
      <c r="I11" s="14">
        <f t="shared" si="1"/>
        <v>2147.3008</v>
      </c>
      <c r="J11" s="14">
        <f t="shared" si="1"/>
        <v>2147.3008</v>
      </c>
      <c r="K11" s="14">
        <f t="shared" si="1"/>
        <v>2147.3008</v>
      </c>
      <c r="L11" s="14">
        <f t="shared" si="1"/>
        <v>2415.7133999999996</v>
      </c>
      <c r="M11" s="14">
        <f t="shared" si="1"/>
        <v>2415.7133999999996</v>
      </c>
      <c r="N11" s="14">
        <f t="shared" si="1"/>
        <v>2415.7133999999996</v>
      </c>
      <c r="O11" s="14">
        <f t="shared" si="1"/>
        <v>2415.7133999999996</v>
      </c>
      <c r="P11" s="68">
        <f>SUM(D11:O11)</f>
        <v>26841.260000000006</v>
      </c>
    </row>
    <row r="12" spans="1:16" x14ac:dyDescent="0.25">
      <c r="A12" s="50">
        <v>3</v>
      </c>
      <c r="B12" s="72" t="e">
        <f>PLANILHA!#REF!</f>
        <v>#REF!</v>
      </c>
      <c r="C12" s="47" t="e">
        <f>PLANILHA!#REF!</f>
        <v>#REF!</v>
      </c>
      <c r="D12" s="20">
        <v>1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7">
        <f>SUM(D12:O12)</f>
        <v>1</v>
      </c>
    </row>
    <row r="13" spans="1:16" x14ac:dyDescent="0.25">
      <c r="A13" s="51"/>
      <c r="B13" s="49"/>
      <c r="C13" s="48"/>
      <c r="D13" s="14" t="e">
        <f>D12*$C12</f>
        <v>#REF!</v>
      </c>
      <c r="E13" s="14" t="e">
        <f t="shared" ref="E13:O13" si="2">E12*$C12</f>
        <v>#REF!</v>
      </c>
      <c r="F13" s="14" t="e">
        <f t="shared" si="2"/>
        <v>#REF!</v>
      </c>
      <c r="G13" s="14" t="e">
        <f t="shared" si="2"/>
        <v>#REF!</v>
      </c>
      <c r="H13" s="14" t="e">
        <f t="shared" si="2"/>
        <v>#REF!</v>
      </c>
      <c r="I13" s="14" t="e">
        <f t="shared" si="2"/>
        <v>#REF!</v>
      </c>
      <c r="J13" s="14" t="e">
        <f t="shared" si="2"/>
        <v>#REF!</v>
      </c>
      <c r="K13" s="14" t="e">
        <f t="shared" si="2"/>
        <v>#REF!</v>
      </c>
      <c r="L13" s="14" t="e">
        <f t="shared" si="2"/>
        <v>#REF!</v>
      </c>
      <c r="M13" s="14" t="e">
        <f t="shared" si="2"/>
        <v>#REF!</v>
      </c>
      <c r="N13" s="14" t="e">
        <f t="shared" si="2"/>
        <v>#REF!</v>
      </c>
      <c r="O13" s="14" t="e">
        <f t="shared" si="2"/>
        <v>#REF!</v>
      </c>
      <c r="P13" s="68" t="e">
        <f t="shared" ref="P13:P34" si="3">SUM(D13:O13)</f>
        <v>#REF!</v>
      </c>
    </row>
    <row r="14" spans="1:16" x14ac:dyDescent="0.25">
      <c r="A14" s="50">
        <v>4</v>
      </c>
      <c r="B14" s="72" t="e">
        <f>PLANILHA!#REF!</f>
        <v>#REF!</v>
      </c>
      <c r="C14" s="47" t="e">
        <f>PLANILHA!#REF!</f>
        <v>#REF!</v>
      </c>
      <c r="D14" s="20"/>
      <c r="E14" s="20">
        <v>1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7">
        <f t="shared" si="3"/>
        <v>1</v>
      </c>
    </row>
    <row r="15" spans="1:16" x14ac:dyDescent="0.25">
      <c r="A15" s="51"/>
      <c r="B15" s="49"/>
      <c r="C15" s="48"/>
      <c r="D15" s="14" t="e">
        <f>D14*$C14</f>
        <v>#REF!</v>
      </c>
      <c r="E15" s="14" t="e">
        <f t="shared" ref="E15:O15" si="4">E14*$C14</f>
        <v>#REF!</v>
      </c>
      <c r="F15" s="14" t="e">
        <f t="shared" si="4"/>
        <v>#REF!</v>
      </c>
      <c r="G15" s="14" t="e">
        <f t="shared" si="4"/>
        <v>#REF!</v>
      </c>
      <c r="H15" s="14" t="e">
        <f t="shared" si="4"/>
        <v>#REF!</v>
      </c>
      <c r="I15" s="14" t="e">
        <f t="shared" si="4"/>
        <v>#REF!</v>
      </c>
      <c r="J15" s="14" t="e">
        <f t="shared" si="4"/>
        <v>#REF!</v>
      </c>
      <c r="K15" s="14" t="e">
        <f t="shared" si="4"/>
        <v>#REF!</v>
      </c>
      <c r="L15" s="14" t="e">
        <f t="shared" si="4"/>
        <v>#REF!</v>
      </c>
      <c r="M15" s="14" t="e">
        <f t="shared" si="4"/>
        <v>#REF!</v>
      </c>
      <c r="N15" s="14" t="e">
        <f t="shared" si="4"/>
        <v>#REF!</v>
      </c>
      <c r="O15" s="14" t="e">
        <f t="shared" si="4"/>
        <v>#REF!</v>
      </c>
      <c r="P15" s="68" t="e">
        <f t="shared" si="3"/>
        <v>#REF!</v>
      </c>
    </row>
    <row r="16" spans="1:16" x14ac:dyDescent="0.25">
      <c r="A16" s="50">
        <v>5</v>
      </c>
      <c r="B16" s="72" t="e">
        <f>PLANILHA!#REF!</f>
        <v>#REF!</v>
      </c>
      <c r="C16" s="47" t="e">
        <f>PLANILHA!#REF!</f>
        <v>#REF!</v>
      </c>
      <c r="D16" s="20"/>
      <c r="E16" s="20"/>
      <c r="F16" s="20"/>
      <c r="G16" s="20"/>
      <c r="H16" s="20"/>
      <c r="I16" s="20">
        <v>0.5</v>
      </c>
      <c r="J16" s="20">
        <v>0.5</v>
      </c>
      <c r="K16" s="20"/>
      <c r="L16" s="20"/>
      <c r="M16" s="20"/>
      <c r="N16" s="20"/>
      <c r="O16" s="20"/>
      <c r="P16" s="7">
        <f t="shared" si="3"/>
        <v>1</v>
      </c>
    </row>
    <row r="17" spans="1:16" x14ac:dyDescent="0.25">
      <c r="A17" s="51"/>
      <c r="B17" s="49"/>
      <c r="C17" s="48"/>
      <c r="D17" s="14" t="e">
        <f>D16*$C16</f>
        <v>#REF!</v>
      </c>
      <c r="E17" s="14" t="e">
        <f t="shared" ref="E17:O17" si="5">E16*$C16</f>
        <v>#REF!</v>
      </c>
      <c r="F17" s="14" t="e">
        <f t="shared" si="5"/>
        <v>#REF!</v>
      </c>
      <c r="G17" s="14" t="e">
        <f t="shared" si="5"/>
        <v>#REF!</v>
      </c>
      <c r="H17" s="14" t="e">
        <f t="shared" si="5"/>
        <v>#REF!</v>
      </c>
      <c r="I17" s="14" t="e">
        <f t="shared" si="5"/>
        <v>#REF!</v>
      </c>
      <c r="J17" s="14" t="e">
        <f t="shared" si="5"/>
        <v>#REF!</v>
      </c>
      <c r="K17" s="14" t="e">
        <f t="shared" si="5"/>
        <v>#REF!</v>
      </c>
      <c r="L17" s="14" t="e">
        <f t="shared" si="5"/>
        <v>#REF!</v>
      </c>
      <c r="M17" s="14" t="e">
        <f t="shared" si="5"/>
        <v>#REF!</v>
      </c>
      <c r="N17" s="14" t="e">
        <f t="shared" si="5"/>
        <v>#REF!</v>
      </c>
      <c r="O17" s="14" t="e">
        <f t="shared" si="5"/>
        <v>#REF!</v>
      </c>
      <c r="P17" s="68" t="e">
        <f t="shared" si="3"/>
        <v>#REF!</v>
      </c>
    </row>
    <row r="18" spans="1:16" x14ac:dyDescent="0.25">
      <c r="A18" s="50">
        <v>6</v>
      </c>
      <c r="B18" s="72" t="e">
        <f>PLANILHA!#REF!</f>
        <v>#REF!</v>
      </c>
      <c r="C18" s="47" t="e">
        <f>PLANILHA!#REF!</f>
        <v>#REF!</v>
      </c>
      <c r="D18" s="20"/>
      <c r="E18" s="20"/>
      <c r="F18" s="20">
        <v>0.33</v>
      </c>
      <c r="G18" s="20">
        <v>0.33</v>
      </c>
      <c r="H18" s="20">
        <v>0.34</v>
      </c>
      <c r="I18" s="20"/>
      <c r="J18" s="20"/>
      <c r="K18" s="20"/>
      <c r="L18" s="20"/>
      <c r="M18" s="20"/>
      <c r="N18" s="20"/>
      <c r="O18" s="20"/>
      <c r="P18" s="7">
        <f>SUM(D18:O18)</f>
        <v>1</v>
      </c>
    </row>
    <row r="19" spans="1:16" x14ac:dyDescent="0.25">
      <c r="A19" s="51"/>
      <c r="B19" s="49"/>
      <c r="C19" s="48"/>
      <c r="D19" s="14" t="e">
        <f>D18*$C18</f>
        <v>#REF!</v>
      </c>
      <c r="E19" s="14" t="e">
        <f t="shared" ref="E19:O19" si="6">E18*$C18</f>
        <v>#REF!</v>
      </c>
      <c r="F19" s="14" t="e">
        <f t="shared" si="6"/>
        <v>#REF!</v>
      </c>
      <c r="G19" s="14" t="e">
        <f t="shared" si="6"/>
        <v>#REF!</v>
      </c>
      <c r="H19" s="14" t="e">
        <f t="shared" si="6"/>
        <v>#REF!</v>
      </c>
      <c r="I19" s="14" t="e">
        <f t="shared" si="6"/>
        <v>#REF!</v>
      </c>
      <c r="J19" s="14" t="e">
        <f t="shared" si="6"/>
        <v>#REF!</v>
      </c>
      <c r="K19" s="14" t="e">
        <f t="shared" si="6"/>
        <v>#REF!</v>
      </c>
      <c r="L19" s="14" t="e">
        <f t="shared" si="6"/>
        <v>#REF!</v>
      </c>
      <c r="M19" s="14" t="e">
        <f t="shared" si="6"/>
        <v>#REF!</v>
      </c>
      <c r="N19" s="14" t="e">
        <f t="shared" si="6"/>
        <v>#REF!</v>
      </c>
      <c r="O19" s="14" t="e">
        <f t="shared" si="6"/>
        <v>#REF!</v>
      </c>
      <c r="P19" s="68" t="e">
        <f t="shared" si="3"/>
        <v>#REF!</v>
      </c>
    </row>
    <row r="20" spans="1:16" x14ac:dyDescent="0.25">
      <c r="A20" s="50">
        <v>7</v>
      </c>
      <c r="B20" s="72" t="e">
        <f>PLANILHA!#REF!</f>
        <v>#REF!</v>
      </c>
      <c r="C20" s="47" t="e">
        <f>PLANILHA!#REF!</f>
        <v>#REF!</v>
      </c>
      <c r="D20" s="20"/>
      <c r="E20" s="20"/>
      <c r="F20" s="20"/>
      <c r="G20" s="20"/>
      <c r="H20" s="20">
        <v>0.5</v>
      </c>
      <c r="I20" s="20">
        <v>0.5</v>
      </c>
      <c r="J20" s="20"/>
      <c r="K20" s="20"/>
      <c r="L20" s="20"/>
      <c r="M20" s="20"/>
      <c r="N20" s="20"/>
      <c r="O20" s="20"/>
      <c r="P20" s="7">
        <f>SUM(D20:O20)</f>
        <v>1</v>
      </c>
    </row>
    <row r="21" spans="1:16" x14ac:dyDescent="0.25">
      <c r="A21" s="51"/>
      <c r="B21" s="49"/>
      <c r="C21" s="48"/>
      <c r="D21" s="14" t="e">
        <f>D20*$C20</f>
        <v>#REF!</v>
      </c>
      <c r="E21" s="14" t="e">
        <f>E20*$C20</f>
        <v>#REF!</v>
      </c>
      <c r="F21" s="14" t="e">
        <f>F20*$C20</f>
        <v>#REF!</v>
      </c>
      <c r="G21" s="14" t="e">
        <f>G20*$C20</f>
        <v>#REF!</v>
      </c>
      <c r="H21" s="14" t="e">
        <f t="shared" ref="H21:O21" si="7">H20*$C20</f>
        <v>#REF!</v>
      </c>
      <c r="I21" s="14" t="e">
        <f t="shared" si="7"/>
        <v>#REF!</v>
      </c>
      <c r="J21" s="14" t="e">
        <f t="shared" si="7"/>
        <v>#REF!</v>
      </c>
      <c r="K21" s="14" t="e">
        <f t="shared" si="7"/>
        <v>#REF!</v>
      </c>
      <c r="L21" s="14" t="e">
        <f t="shared" si="7"/>
        <v>#REF!</v>
      </c>
      <c r="M21" s="14" t="e">
        <f t="shared" si="7"/>
        <v>#REF!</v>
      </c>
      <c r="N21" s="14" t="e">
        <f t="shared" si="7"/>
        <v>#REF!</v>
      </c>
      <c r="O21" s="14" t="e">
        <f t="shared" si="7"/>
        <v>#REF!</v>
      </c>
      <c r="P21" s="68" t="e">
        <f t="shared" si="3"/>
        <v>#REF!</v>
      </c>
    </row>
    <row r="22" spans="1:16" x14ac:dyDescent="0.25">
      <c r="A22" s="50">
        <v>8</v>
      </c>
      <c r="B22" s="72" t="e">
        <f>PLANILHA!#REF!</f>
        <v>#REF!</v>
      </c>
      <c r="C22" s="47" t="e">
        <f>PLANILHA!#REF!</f>
        <v>#REF!</v>
      </c>
      <c r="D22" s="20"/>
      <c r="E22" s="20"/>
      <c r="F22" s="20">
        <v>1</v>
      </c>
      <c r="G22" s="20"/>
      <c r="H22" s="20"/>
      <c r="I22" s="20"/>
      <c r="J22" s="20"/>
      <c r="K22" s="20"/>
      <c r="L22" s="20"/>
      <c r="M22" s="20"/>
      <c r="N22" s="20"/>
      <c r="O22" s="20"/>
      <c r="P22" s="7">
        <f>SUM(D22:O22)</f>
        <v>1</v>
      </c>
    </row>
    <row r="23" spans="1:16" x14ac:dyDescent="0.25">
      <c r="A23" s="51"/>
      <c r="B23" s="49"/>
      <c r="C23" s="48"/>
      <c r="D23" s="14" t="e">
        <f>D22*$C22</f>
        <v>#REF!</v>
      </c>
      <c r="E23" s="14" t="e">
        <f>E22*$C22</f>
        <v>#REF!</v>
      </c>
      <c r="F23" s="14" t="e">
        <f>F22*$C22</f>
        <v>#REF!</v>
      </c>
      <c r="G23" s="14" t="e">
        <f>G22*$C22</f>
        <v>#REF!</v>
      </c>
      <c r="H23" s="14" t="e">
        <f t="shared" ref="H23:O23" si="8">H22*$C22</f>
        <v>#REF!</v>
      </c>
      <c r="I23" s="14" t="e">
        <f t="shared" si="8"/>
        <v>#REF!</v>
      </c>
      <c r="J23" s="14" t="e">
        <f t="shared" si="8"/>
        <v>#REF!</v>
      </c>
      <c r="K23" s="14" t="e">
        <f t="shared" si="8"/>
        <v>#REF!</v>
      </c>
      <c r="L23" s="14" t="e">
        <f t="shared" si="8"/>
        <v>#REF!</v>
      </c>
      <c r="M23" s="14" t="e">
        <f t="shared" si="8"/>
        <v>#REF!</v>
      </c>
      <c r="N23" s="14" t="e">
        <f t="shared" si="8"/>
        <v>#REF!</v>
      </c>
      <c r="O23" s="14" t="e">
        <f t="shared" si="8"/>
        <v>#REF!</v>
      </c>
      <c r="P23" s="68" t="e">
        <f t="shared" si="3"/>
        <v>#REF!</v>
      </c>
    </row>
    <row r="24" spans="1:16" x14ac:dyDescent="0.25">
      <c r="A24" s="50">
        <v>9</v>
      </c>
      <c r="B24" s="72" t="e">
        <f>PLANILHA!#REF!</f>
        <v>#REF!</v>
      </c>
      <c r="C24" s="47" t="e">
        <f>PLANILHA!#REF!</f>
        <v>#REF!</v>
      </c>
      <c r="D24" s="20"/>
      <c r="E24" s="20"/>
      <c r="F24" s="20"/>
      <c r="G24" s="20"/>
      <c r="H24" s="20"/>
      <c r="I24" s="20"/>
      <c r="J24" s="20"/>
      <c r="K24" s="20">
        <v>1</v>
      </c>
      <c r="L24" s="20"/>
      <c r="M24" s="20"/>
      <c r="N24" s="20"/>
      <c r="O24" s="20"/>
      <c r="P24" s="7">
        <f t="shared" si="3"/>
        <v>1</v>
      </c>
    </row>
    <row r="25" spans="1:16" x14ac:dyDescent="0.25">
      <c r="A25" s="51"/>
      <c r="B25" s="49"/>
      <c r="C25" s="48"/>
      <c r="D25" s="14" t="e">
        <f>D24*$C24</f>
        <v>#REF!</v>
      </c>
      <c r="E25" s="14" t="e">
        <f t="shared" ref="E25:O25" si="9">E24*$C24</f>
        <v>#REF!</v>
      </c>
      <c r="F25" s="14" t="e">
        <f t="shared" si="9"/>
        <v>#REF!</v>
      </c>
      <c r="G25" s="14" t="e">
        <f t="shared" si="9"/>
        <v>#REF!</v>
      </c>
      <c r="H25" s="14" t="e">
        <f t="shared" si="9"/>
        <v>#REF!</v>
      </c>
      <c r="I25" s="14" t="e">
        <f t="shared" si="9"/>
        <v>#REF!</v>
      </c>
      <c r="J25" s="14" t="e">
        <f t="shared" si="9"/>
        <v>#REF!</v>
      </c>
      <c r="K25" s="14" t="e">
        <f t="shared" si="9"/>
        <v>#REF!</v>
      </c>
      <c r="L25" s="14" t="e">
        <f t="shared" si="9"/>
        <v>#REF!</v>
      </c>
      <c r="M25" s="14" t="e">
        <f t="shared" si="9"/>
        <v>#REF!</v>
      </c>
      <c r="N25" s="14" t="e">
        <f t="shared" si="9"/>
        <v>#REF!</v>
      </c>
      <c r="O25" s="14" t="e">
        <f t="shared" si="9"/>
        <v>#REF!</v>
      </c>
      <c r="P25" s="68" t="e">
        <f t="shared" ref="P25:P30" si="10">SUM(D25:O25)</f>
        <v>#REF!</v>
      </c>
    </row>
    <row r="26" spans="1:16" x14ac:dyDescent="0.25">
      <c r="A26" s="50">
        <v>10</v>
      </c>
      <c r="B26" s="72" t="str">
        <f>PLANILHA!C21</f>
        <v>REVESTIMENTOS - PISOS -</v>
      </c>
      <c r="C26" s="47">
        <f>PLANILHA!I21</f>
        <v>386.21</v>
      </c>
      <c r="D26" s="20"/>
      <c r="E26" s="20"/>
      <c r="F26" s="20"/>
      <c r="G26" s="20"/>
      <c r="H26" s="20"/>
      <c r="I26" s="20"/>
      <c r="J26" s="20"/>
      <c r="K26" s="20">
        <v>0.25</v>
      </c>
      <c r="L26" s="20">
        <v>0.25</v>
      </c>
      <c r="M26" s="20">
        <v>0.25</v>
      </c>
      <c r="N26" s="20">
        <v>0.25</v>
      </c>
      <c r="O26" s="20"/>
      <c r="P26" s="7">
        <f t="shared" si="10"/>
        <v>1</v>
      </c>
    </row>
    <row r="27" spans="1:16" x14ac:dyDescent="0.25">
      <c r="A27" s="51"/>
      <c r="B27" s="49"/>
      <c r="C27" s="48"/>
      <c r="D27" s="14">
        <f>D26*$C26</f>
        <v>0</v>
      </c>
      <c r="E27" s="14">
        <f t="shared" ref="E27:O27" si="11">E26*$C26</f>
        <v>0</v>
      </c>
      <c r="F27" s="14">
        <f t="shared" si="11"/>
        <v>0</v>
      </c>
      <c r="G27" s="14">
        <f t="shared" si="11"/>
        <v>0</v>
      </c>
      <c r="H27" s="14">
        <f t="shared" si="11"/>
        <v>0</v>
      </c>
      <c r="I27" s="14">
        <f t="shared" si="11"/>
        <v>0</v>
      </c>
      <c r="J27" s="14">
        <f t="shared" si="11"/>
        <v>0</v>
      </c>
      <c r="K27" s="14">
        <f t="shared" si="11"/>
        <v>96.552499999999995</v>
      </c>
      <c r="L27" s="14">
        <f t="shared" si="11"/>
        <v>96.552499999999995</v>
      </c>
      <c r="M27" s="14">
        <f t="shared" si="11"/>
        <v>96.552499999999995</v>
      </c>
      <c r="N27" s="14">
        <f t="shared" si="11"/>
        <v>96.552499999999995</v>
      </c>
      <c r="O27" s="14">
        <f t="shared" si="11"/>
        <v>0</v>
      </c>
      <c r="P27" s="68">
        <f t="shared" si="10"/>
        <v>386.21</v>
      </c>
    </row>
    <row r="28" spans="1:16" x14ac:dyDescent="0.25">
      <c r="A28" s="50">
        <v>11</v>
      </c>
      <c r="B28" s="72" t="e">
        <f>PLANILHA!#REF!</f>
        <v>#REF!</v>
      </c>
      <c r="C28" s="47" t="e">
        <f>PLANILHA!#REF!</f>
        <v>#REF!</v>
      </c>
      <c r="D28" s="20"/>
      <c r="E28" s="20"/>
      <c r="F28" s="20"/>
      <c r="G28" s="20"/>
      <c r="H28" s="20"/>
      <c r="I28" s="20"/>
      <c r="J28" s="20"/>
      <c r="K28" s="20">
        <v>0.5</v>
      </c>
      <c r="L28" s="20">
        <v>0.5</v>
      </c>
      <c r="M28" s="20"/>
      <c r="N28" s="20"/>
      <c r="O28" s="20"/>
      <c r="P28" s="7">
        <f t="shared" si="10"/>
        <v>1</v>
      </c>
    </row>
    <row r="29" spans="1:16" x14ac:dyDescent="0.25">
      <c r="A29" s="51"/>
      <c r="B29" s="49"/>
      <c r="C29" s="48"/>
      <c r="D29" s="14" t="e">
        <f>D28*$C28</f>
        <v>#REF!</v>
      </c>
      <c r="E29" s="14" t="e">
        <f t="shared" ref="E29:O29" si="12">E28*$C28</f>
        <v>#REF!</v>
      </c>
      <c r="F29" s="14" t="e">
        <f t="shared" si="12"/>
        <v>#REF!</v>
      </c>
      <c r="G29" s="14" t="e">
        <f t="shared" si="12"/>
        <v>#REF!</v>
      </c>
      <c r="H29" s="14" t="e">
        <f t="shared" si="12"/>
        <v>#REF!</v>
      </c>
      <c r="I29" s="14" t="e">
        <f t="shared" si="12"/>
        <v>#REF!</v>
      </c>
      <c r="J29" s="14" t="e">
        <f t="shared" si="12"/>
        <v>#REF!</v>
      </c>
      <c r="K29" s="14" t="e">
        <f t="shared" si="12"/>
        <v>#REF!</v>
      </c>
      <c r="L29" s="14" t="e">
        <f t="shared" si="12"/>
        <v>#REF!</v>
      </c>
      <c r="M29" s="14" t="e">
        <f t="shared" si="12"/>
        <v>#REF!</v>
      </c>
      <c r="N29" s="14" t="e">
        <f t="shared" si="12"/>
        <v>#REF!</v>
      </c>
      <c r="O29" s="14" t="e">
        <f t="shared" si="12"/>
        <v>#REF!</v>
      </c>
      <c r="P29" s="68" t="e">
        <f t="shared" si="10"/>
        <v>#REF!</v>
      </c>
    </row>
    <row r="30" spans="1:16" x14ac:dyDescent="0.25">
      <c r="A30" s="50">
        <v>12</v>
      </c>
      <c r="B30" s="72" t="e">
        <f>PLANILHA!#REF!</f>
        <v>#REF!</v>
      </c>
      <c r="C30" s="47" t="e">
        <f>PLANILHA!#REF!</f>
        <v>#REF!</v>
      </c>
      <c r="D30" s="20"/>
      <c r="E30" s="20"/>
      <c r="F30" s="20"/>
      <c r="G30" s="20"/>
      <c r="H30" s="20"/>
      <c r="I30" s="20">
        <v>0.33</v>
      </c>
      <c r="J30" s="20">
        <v>0.33</v>
      </c>
      <c r="K30" s="20">
        <v>0.34</v>
      </c>
      <c r="L30" s="20"/>
      <c r="M30" s="20"/>
      <c r="N30" s="20"/>
      <c r="O30" s="20"/>
      <c r="P30" s="7">
        <f t="shared" si="10"/>
        <v>1</v>
      </c>
    </row>
    <row r="31" spans="1:16" x14ac:dyDescent="0.25">
      <c r="A31" s="51"/>
      <c r="B31" s="49"/>
      <c r="C31" s="48"/>
      <c r="D31" s="14" t="e">
        <f>D30*$C30</f>
        <v>#REF!</v>
      </c>
      <c r="E31" s="14" t="e">
        <f>E30*$C30</f>
        <v>#REF!</v>
      </c>
      <c r="F31" s="14" t="e">
        <f>F30*$C30</f>
        <v>#REF!</v>
      </c>
      <c r="G31" s="14" t="e">
        <f>G30*$C30</f>
        <v>#REF!</v>
      </c>
      <c r="H31" s="14" t="e">
        <f t="shared" ref="H31:O31" si="13">H30*$C30</f>
        <v>#REF!</v>
      </c>
      <c r="I31" s="14" t="e">
        <f t="shared" si="13"/>
        <v>#REF!</v>
      </c>
      <c r="J31" s="14" t="e">
        <f t="shared" si="13"/>
        <v>#REF!</v>
      </c>
      <c r="K31" s="14" t="e">
        <f t="shared" si="13"/>
        <v>#REF!</v>
      </c>
      <c r="L31" s="14" t="e">
        <f t="shared" si="13"/>
        <v>#REF!</v>
      </c>
      <c r="M31" s="14" t="e">
        <f t="shared" si="13"/>
        <v>#REF!</v>
      </c>
      <c r="N31" s="14" t="e">
        <f t="shared" si="13"/>
        <v>#REF!</v>
      </c>
      <c r="O31" s="14" t="e">
        <f t="shared" si="13"/>
        <v>#REF!</v>
      </c>
      <c r="P31" s="68" t="e">
        <f t="shared" si="3"/>
        <v>#REF!</v>
      </c>
    </row>
    <row r="32" spans="1:16" x14ac:dyDescent="0.25">
      <c r="A32" s="50">
        <v>13</v>
      </c>
      <c r="B32" s="72" t="e">
        <f>PLANILHA!#REF!</f>
        <v>#REF!</v>
      </c>
      <c r="C32" s="47" t="e">
        <f>PLANILHA!#REF!</f>
        <v>#REF!</v>
      </c>
      <c r="D32" s="20"/>
      <c r="E32" s="20"/>
      <c r="F32" s="20"/>
      <c r="G32" s="20"/>
      <c r="H32" s="20"/>
      <c r="I32" s="20"/>
      <c r="J32" s="20">
        <v>0.33</v>
      </c>
      <c r="K32" s="20">
        <v>0.33</v>
      </c>
      <c r="L32" s="20">
        <v>0.34</v>
      </c>
      <c r="M32" s="20"/>
      <c r="N32" s="20"/>
      <c r="O32" s="20"/>
      <c r="P32" s="7">
        <f>SUM(D32:O32)</f>
        <v>1</v>
      </c>
    </row>
    <row r="33" spans="1:16" x14ac:dyDescent="0.25">
      <c r="A33" s="51"/>
      <c r="B33" s="49"/>
      <c r="C33" s="48"/>
      <c r="D33" s="14" t="e">
        <f>D32*$C32</f>
        <v>#REF!</v>
      </c>
      <c r="E33" s="14" t="e">
        <f>E32*$C32</f>
        <v>#REF!</v>
      </c>
      <c r="F33" s="14" t="e">
        <f>F32*$C32</f>
        <v>#REF!</v>
      </c>
      <c r="G33" s="14" t="e">
        <f>G32*$C32</f>
        <v>#REF!</v>
      </c>
      <c r="H33" s="14" t="e">
        <f t="shared" ref="H33:O33" si="14">H32*$C32</f>
        <v>#REF!</v>
      </c>
      <c r="I33" s="14" t="e">
        <f t="shared" si="14"/>
        <v>#REF!</v>
      </c>
      <c r="J33" s="14" t="e">
        <f t="shared" si="14"/>
        <v>#REF!</v>
      </c>
      <c r="K33" s="14" t="e">
        <f t="shared" si="14"/>
        <v>#REF!</v>
      </c>
      <c r="L33" s="14" t="e">
        <f t="shared" si="14"/>
        <v>#REF!</v>
      </c>
      <c r="M33" s="14" t="e">
        <f t="shared" si="14"/>
        <v>#REF!</v>
      </c>
      <c r="N33" s="14" t="e">
        <f t="shared" si="14"/>
        <v>#REF!</v>
      </c>
      <c r="O33" s="14" t="e">
        <f t="shared" si="14"/>
        <v>#REF!</v>
      </c>
      <c r="P33" s="68" t="e">
        <f t="shared" si="3"/>
        <v>#REF!</v>
      </c>
    </row>
    <row r="34" spans="1:16" x14ac:dyDescent="0.25">
      <c r="A34" s="50">
        <v>14</v>
      </c>
      <c r="B34" s="72" t="e">
        <f>PLANILHA!#REF!</f>
        <v>#REF!</v>
      </c>
      <c r="C34" s="47" t="e">
        <f>PLANILHA!#REF!</f>
        <v>#REF!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>
        <v>1</v>
      </c>
      <c r="O34" s="20"/>
      <c r="P34" s="7">
        <f t="shared" si="3"/>
        <v>1</v>
      </c>
    </row>
    <row r="35" spans="1:16" x14ac:dyDescent="0.25">
      <c r="A35" s="51"/>
      <c r="B35" s="49"/>
      <c r="C35" s="48"/>
      <c r="D35" s="14" t="e">
        <f>D34*$C34</f>
        <v>#REF!</v>
      </c>
      <c r="E35" s="14" t="e">
        <f t="shared" ref="E35:O35" si="15">E34*$C34</f>
        <v>#REF!</v>
      </c>
      <c r="F35" s="14" t="e">
        <f t="shared" si="15"/>
        <v>#REF!</v>
      </c>
      <c r="G35" s="14" t="e">
        <f t="shared" si="15"/>
        <v>#REF!</v>
      </c>
      <c r="H35" s="14" t="e">
        <f t="shared" si="15"/>
        <v>#REF!</v>
      </c>
      <c r="I35" s="14" t="e">
        <f t="shared" si="15"/>
        <v>#REF!</v>
      </c>
      <c r="J35" s="14" t="e">
        <f t="shared" si="15"/>
        <v>#REF!</v>
      </c>
      <c r="K35" s="14" t="e">
        <f t="shared" si="15"/>
        <v>#REF!</v>
      </c>
      <c r="L35" s="14" t="e">
        <f t="shared" si="15"/>
        <v>#REF!</v>
      </c>
      <c r="M35" s="14" t="e">
        <f t="shared" si="15"/>
        <v>#REF!</v>
      </c>
      <c r="N35" s="14" t="e">
        <f t="shared" si="15"/>
        <v>#REF!</v>
      </c>
      <c r="O35" s="14" t="e">
        <f t="shared" si="15"/>
        <v>#REF!</v>
      </c>
      <c r="P35" s="68" t="e">
        <f>SUM(D35:O35)</f>
        <v>#REF!</v>
      </c>
    </row>
    <row r="36" spans="1:16" x14ac:dyDescent="0.25">
      <c r="A36" s="50">
        <v>15</v>
      </c>
      <c r="B36" s="73" t="str">
        <f>PLANILHA!C26</f>
        <v>DIVERSOS E LIMPEZA DA OBRA</v>
      </c>
      <c r="C36" s="48">
        <f>PLANILHA!I26</f>
        <v>507.45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>
        <v>1</v>
      </c>
      <c r="P36" s="7">
        <f>SUM(D36:O36)</f>
        <v>1</v>
      </c>
    </row>
    <row r="37" spans="1:16" x14ac:dyDescent="0.25">
      <c r="A37" s="51"/>
      <c r="B37" s="49"/>
      <c r="C37" s="48"/>
      <c r="D37" s="14">
        <f>D36*$C36</f>
        <v>0</v>
      </c>
      <c r="E37" s="14">
        <f>E36*$C36</f>
        <v>0</v>
      </c>
      <c r="F37" s="14">
        <f>F36*$C36</f>
        <v>0</v>
      </c>
      <c r="G37" s="14">
        <f t="shared" ref="G37:O37" si="16">G36*$C36</f>
        <v>0</v>
      </c>
      <c r="H37" s="14">
        <f t="shared" si="16"/>
        <v>0</v>
      </c>
      <c r="I37" s="14">
        <f t="shared" si="16"/>
        <v>0</v>
      </c>
      <c r="J37" s="14">
        <f t="shared" si="16"/>
        <v>0</v>
      </c>
      <c r="K37" s="14">
        <f t="shared" si="16"/>
        <v>0</v>
      </c>
      <c r="L37" s="14">
        <f t="shared" si="16"/>
        <v>0</v>
      </c>
      <c r="M37" s="14">
        <f t="shared" si="16"/>
        <v>0</v>
      </c>
      <c r="N37" s="14">
        <f t="shared" si="16"/>
        <v>0</v>
      </c>
      <c r="O37" s="14">
        <f t="shared" si="16"/>
        <v>507.45</v>
      </c>
      <c r="P37" s="68">
        <f>SUM(D37:O37)</f>
        <v>507.45</v>
      </c>
    </row>
    <row r="38" spans="1:16" ht="6" customHeight="1" x14ac:dyDescent="0.25">
      <c r="D38" s="19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8"/>
    </row>
    <row r="39" spans="1:16" x14ac:dyDescent="0.25">
      <c r="A39" s="10" t="s">
        <v>7</v>
      </c>
      <c r="B39" s="13"/>
      <c r="C39" s="13"/>
      <c r="D39" s="8" t="e">
        <f t="shared" ref="D39:O39" si="17">D40/$M$42</f>
        <v>#REF!</v>
      </c>
      <c r="E39" s="8" t="e">
        <f t="shared" si="17"/>
        <v>#REF!</v>
      </c>
      <c r="F39" s="8" t="e">
        <f t="shared" si="17"/>
        <v>#REF!</v>
      </c>
      <c r="G39" s="8" t="e">
        <f t="shared" si="17"/>
        <v>#REF!</v>
      </c>
      <c r="H39" s="8" t="e">
        <f t="shared" si="17"/>
        <v>#REF!</v>
      </c>
      <c r="I39" s="8" t="e">
        <f t="shared" si="17"/>
        <v>#REF!</v>
      </c>
      <c r="J39" s="8" t="e">
        <f t="shared" si="17"/>
        <v>#REF!</v>
      </c>
      <c r="K39" s="8" t="e">
        <f t="shared" si="17"/>
        <v>#REF!</v>
      </c>
      <c r="L39" s="8" t="e">
        <f t="shared" si="17"/>
        <v>#REF!</v>
      </c>
      <c r="M39" s="8" t="e">
        <f t="shared" si="17"/>
        <v>#REF!</v>
      </c>
      <c r="N39" s="8" t="e">
        <f t="shared" si="17"/>
        <v>#REF!</v>
      </c>
      <c r="O39" s="8" t="e">
        <f t="shared" si="17"/>
        <v>#REF!</v>
      </c>
    </row>
    <row r="40" spans="1:16" x14ac:dyDescent="0.25">
      <c r="A40" s="10" t="s">
        <v>4</v>
      </c>
      <c r="B40" s="13"/>
      <c r="C40" s="13"/>
      <c r="D40" s="11" t="e">
        <f>D9+D11+D13+D15+D17+D19+D21+D23+D25+D27+D29+D31+D33+D35+D37</f>
        <v>#REF!</v>
      </c>
      <c r="E40" s="11" t="e">
        <f t="shared" ref="E40:O40" si="18">E9+E11+E13+E15+E17+E19+E21+E23+E25+E27+E29+E31+E33+E35+E37</f>
        <v>#REF!</v>
      </c>
      <c r="F40" s="11" t="e">
        <f t="shared" si="18"/>
        <v>#REF!</v>
      </c>
      <c r="G40" s="11" t="e">
        <f t="shared" si="18"/>
        <v>#REF!</v>
      </c>
      <c r="H40" s="11" t="e">
        <f t="shared" si="18"/>
        <v>#REF!</v>
      </c>
      <c r="I40" s="11" t="e">
        <f t="shared" si="18"/>
        <v>#REF!</v>
      </c>
      <c r="J40" s="11" t="e">
        <f t="shared" si="18"/>
        <v>#REF!</v>
      </c>
      <c r="K40" s="11" t="e">
        <f t="shared" si="18"/>
        <v>#REF!</v>
      </c>
      <c r="L40" s="11" t="e">
        <f t="shared" si="18"/>
        <v>#REF!</v>
      </c>
      <c r="M40" s="11" t="e">
        <f t="shared" si="18"/>
        <v>#REF!</v>
      </c>
      <c r="N40" s="11" t="e">
        <f t="shared" si="18"/>
        <v>#REF!</v>
      </c>
      <c r="O40" s="11" t="e">
        <f t="shared" si="18"/>
        <v>#REF!</v>
      </c>
    </row>
    <row r="41" spans="1:16" x14ac:dyDescent="0.25">
      <c r="A41" s="10" t="s">
        <v>5</v>
      </c>
      <c r="B41" s="13"/>
      <c r="C41" s="13"/>
      <c r="D41" s="9" t="e">
        <f>D39</f>
        <v>#REF!</v>
      </c>
      <c r="E41" s="9" t="e">
        <f t="shared" ref="E41:O41" si="19">D41+E39</f>
        <v>#REF!</v>
      </c>
      <c r="F41" s="9" t="e">
        <f t="shared" si="19"/>
        <v>#REF!</v>
      </c>
      <c r="G41" s="9" t="e">
        <f t="shared" si="19"/>
        <v>#REF!</v>
      </c>
      <c r="H41" s="9" t="e">
        <f t="shared" si="19"/>
        <v>#REF!</v>
      </c>
      <c r="I41" s="9" t="e">
        <f t="shared" si="19"/>
        <v>#REF!</v>
      </c>
      <c r="J41" s="9" t="e">
        <f t="shared" si="19"/>
        <v>#REF!</v>
      </c>
      <c r="K41" s="9" t="e">
        <f t="shared" si="19"/>
        <v>#REF!</v>
      </c>
      <c r="L41" s="9" t="e">
        <f t="shared" si="19"/>
        <v>#REF!</v>
      </c>
      <c r="M41" s="9" t="e">
        <f t="shared" si="19"/>
        <v>#REF!</v>
      </c>
      <c r="N41" s="9" t="e">
        <f t="shared" si="19"/>
        <v>#REF!</v>
      </c>
      <c r="O41" s="9" t="e">
        <f t="shared" si="19"/>
        <v>#REF!</v>
      </c>
    </row>
    <row r="42" spans="1:16" x14ac:dyDescent="0.25">
      <c r="A42" s="10" t="s">
        <v>6</v>
      </c>
      <c r="B42" s="13"/>
      <c r="C42" s="13"/>
      <c r="D42" s="11" t="e">
        <f>D40</f>
        <v>#REF!</v>
      </c>
      <c r="E42" s="11" t="e">
        <f t="shared" ref="E42:O42" si="20">D42+E40</f>
        <v>#REF!</v>
      </c>
      <c r="F42" s="11" t="e">
        <f t="shared" si="20"/>
        <v>#REF!</v>
      </c>
      <c r="G42" s="11" t="e">
        <f t="shared" si="20"/>
        <v>#REF!</v>
      </c>
      <c r="H42" s="11" t="e">
        <f t="shared" si="20"/>
        <v>#REF!</v>
      </c>
      <c r="I42" s="11" t="e">
        <f t="shared" si="20"/>
        <v>#REF!</v>
      </c>
      <c r="J42" s="11" t="e">
        <f t="shared" si="20"/>
        <v>#REF!</v>
      </c>
      <c r="K42" s="11" t="e">
        <f t="shared" si="20"/>
        <v>#REF!</v>
      </c>
      <c r="L42" s="11" t="e">
        <f t="shared" si="20"/>
        <v>#REF!</v>
      </c>
      <c r="M42" s="11" t="e">
        <f t="shared" si="20"/>
        <v>#REF!</v>
      </c>
      <c r="N42" s="11" t="e">
        <f t="shared" si="20"/>
        <v>#REF!</v>
      </c>
      <c r="O42" s="11" t="e">
        <f t="shared" si="20"/>
        <v>#REF!</v>
      </c>
    </row>
    <row r="44" spans="1:16" x14ac:dyDescent="0.25">
      <c r="O44" s="16"/>
    </row>
    <row r="45" spans="1:16" x14ac:dyDescent="0.25">
      <c r="O45" s="16"/>
    </row>
    <row r="49" spans="1:1" ht="18.75" customHeight="1" x14ac:dyDescent="0.25">
      <c r="A49" t="s">
        <v>14</v>
      </c>
    </row>
  </sheetData>
  <mergeCells count="3">
    <mergeCell ref="D6:O6"/>
    <mergeCell ref="A1:M1"/>
    <mergeCell ref="A2:M2"/>
  </mergeCells>
  <conditionalFormatting sqref="D12:O12 D14:O14 D16:O16 D18:O18 D20:O20 D22:O22 D30:O30 D32:O32 D8:O8 D10:O10 D24:O24 D26:O26 D28:O28 D34:O34 D36:O36">
    <cfRule type="cellIs" dxfId="0" priority="28" operator="greaterThan">
      <formula>0</formula>
    </cfRule>
  </conditionalFormatting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6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showGridLines="0" tabSelected="1" view="pageBreakPreview" zoomScaleSheetLayoutView="100" workbookViewId="0">
      <selection activeCell="F23" sqref="F23"/>
    </sheetView>
  </sheetViews>
  <sheetFormatPr defaultRowHeight="15" x14ac:dyDescent="0.25"/>
  <cols>
    <col min="1" max="1" width="12.42578125" style="1" customWidth="1"/>
    <col min="2" max="2" width="13.28515625" style="1" customWidth="1"/>
    <col min="3" max="3" width="51.140625" customWidth="1"/>
    <col min="4" max="4" width="12.140625" customWidth="1"/>
    <col min="5" max="6" width="11.5703125" style="6" customWidth="1"/>
    <col min="7" max="7" width="11.5703125" style="1" customWidth="1"/>
    <col min="8" max="8" width="11.42578125" style="1" customWidth="1"/>
    <col min="9" max="9" width="15.85546875" customWidth="1"/>
  </cols>
  <sheetData>
    <row r="1" spans="1:12" ht="23.25" x14ac:dyDescent="0.25">
      <c r="A1" s="147" t="s">
        <v>11</v>
      </c>
      <c r="B1" s="148"/>
      <c r="C1" s="148"/>
      <c r="D1" s="148"/>
      <c r="E1" s="148"/>
      <c r="F1" s="148"/>
      <c r="G1" s="148"/>
      <c r="H1" s="148"/>
      <c r="I1" s="149"/>
    </row>
    <row r="2" spans="1:12" x14ac:dyDescent="0.25">
      <c r="A2" s="150" t="s">
        <v>13</v>
      </c>
      <c r="B2" s="151"/>
      <c r="C2" s="151"/>
      <c r="D2" s="151"/>
      <c r="E2" s="151"/>
      <c r="F2" s="151"/>
      <c r="G2" s="151"/>
      <c r="H2" s="151"/>
      <c r="I2" s="152"/>
    </row>
    <row r="3" spans="1:12" ht="24.95" customHeight="1" x14ac:dyDescent="0.25">
      <c r="A3" s="90"/>
      <c r="B3" s="21"/>
      <c r="C3" s="17"/>
      <c r="D3" s="17"/>
      <c r="E3" s="22"/>
      <c r="F3" s="22"/>
      <c r="G3" s="21"/>
      <c r="H3" s="21"/>
      <c r="I3" s="91"/>
    </row>
    <row r="4" spans="1:12" s="38" customFormat="1" ht="15.75" x14ac:dyDescent="0.2">
      <c r="A4" s="94" t="s">
        <v>49</v>
      </c>
      <c r="B4" s="69"/>
      <c r="C4" s="35"/>
      <c r="D4" s="153" t="s">
        <v>50</v>
      </c>
      <c r="E4" s="153"/>
      <c r="F4" s="153"/>
      <c r="G4" s="153"/>
      <c r="H4" s="153"/>
      <c r="I4" s="154"/>
    </row>
    <row r="5" spans="1:12" s="38" customFormat="1" ht="15.75" x14ac:dyDescent="0.2">
      <c r="A5" s="95" t="s">
        <v>60</v>
      </c>
      <c r="B5" s="81"/>
      <c r="C5" s="82"/>
      <c r="D5" s="41"/>
      <c r="E5" s="42"/>
      <c r="F5" s="59" t="s">
        <v>22</v>
      </c>
      <c r="G5" s="60">
        <f>1.2247-1</f>
        <v>0.2246999999999999</v>
      </c>
      <c r="H5" s="59" t="s">
        <v>23</v>
      </c>
      <c r="I5" s="96">
        <f>0</f>
        <v>0</v>
      </c>
    </row>
    <row r="6" spans="1:12" s="38" customFormat="1" ht="15" customHeight="1" x14ac:dyDescent="0.2">
      <c r="A6" s="97" t="s">
        <v>16</v>
      </c>
      <c r="B6" s="40"/>
      <c r="C6" s="40"/>
      <c r="D6" s="86" t="s">
        <v>52</v>
      </c>
      <c r="E6" s="86"/>
      <c r="F6" s="86"/>
      <c r="G6" s="52"/>
      <c r="H6" s="54">
        <v>1</v>
      </c>
      <c r="I6" s="98" t="s">
        <v>53</v>
      </c>
    </row>
    <row r="7" spans="1:12" s="38" customFormat="1" ht="33" customHeight="1" x14ac:dyDescent="0.2">
      <c r="A7" s="99" t="s">
        <v>0</v>
      </c>
      <c r="B7" s="43" t="s">
        <v>25</v>
      </c>
      <c r="C7" s="43" t="s">
        <v>1</v>
      </c>
      <c r="D7" s="43" t="s">
        <v>2</v>
      </c>
      <c r="E7" s="44" t="s">
        <v>3</v>
      </c>
      <c r="F7" s="53" t="s">
        <v>18</v>
      </c>
      <c r="G7" s="53" t="s">
        <v>19</v>
      </c>
      <c r="H7" s="53" t="s">
        <v>20</v>
      </c>
      <c r="I7" s="100" t="s">
        <v>21</v>
      </c>
    </row>
    <row r="8" spans="1:12" s="4" customFormat="1" x14ac:dyDescent="0.25">
      <c r="A8" s="101" t="s">
        <v>26</v>
      </c>
      <c r="B8" s="155" t="s">
        <v>51</v>
      </c>
      <c r="C8" s="156"/>
      <c r="D8" s="156"/>
      <c r="E8" s="156"/>
      <c r="F8" s="156"/>
      <c r="G8" s="156"/>
      <c r="H8" s="156"/>
      <c r="I8" s="157"/>
      <c r="K8" s="1"/>
      <c r="L8" s="1"/>
    </row>
    <row r="9" spans="1:12" s="4" customFormat="1" x14ac:dyDescent="0.25">
      <c r="A9" s="102" t="s">
        <v>27</v>
      </c>
      <c r="B9" s="74"/>
      <c r="C9" s="75" t="s">
        <v>37</v>
      </c>
      <c r="D9" s="76"/>
      <c r="E9" s="77"/>
      <c r="F9" s="78"/>
      <c r="G9" s="79"/>
      <c r="H9" s="80"/>
      <c r="I9" s="103">
        <f>SUM(I10:I11)</f>
        <v>3838.37</v>
      </c>
      <c r="K9" s="1"/>
      <c r="L9" s="1"/>
    </row>
    <row r="10" spans="1:12" s="4" customFormat="1" x14ac:dyDescent="0.25">
      <c r="A10" s="134" t="s">
        <v>28</v>
      </c>
      <c r="B10" s="136" t="s">
        <v>33</v>
      </c>
      <c r="C10" s="137" t="s">
        <v>38</v>
      </c>
      <c r="D10" s="129" t="s">
        <v>45</v>
      </c>
      <c r="E10" s="138">
        <v>4.5</v>
      </c>
      <c r="F10" s="130">
        <v>311.29000000000002</v>
      </c>
      <c r="G10" s="131">
        <f>(F10*$G$5)+F10</f>
        <v>381.23686299999997</v>
      </c>
      <c r="H10" s="132">
        <f t="shared" ref="H10:H15" si="0">ROUND(E10*F10,2)</f>
        <v>1400.81</v>
      </c>
      <c r="I10" s="132">
        <f t="shared" ref="I10:I11" si="1">ROUND(E10*G10,2)</f>
        <v>1715.57</v>
      </c>
      <c r="K10" s="1"/>
      <c r="L10" s="1"/>
    </row>
    <row r="11" spans="1:12" s="4" customFormat="1" ht="38.25" x14ac:dyDescent="0.2">
      <c r="A11" s="134" t="s">
        <v>29</v>
      </c>
      <c r="B11" s="136" t="s">
        <v>54</v>
      </c>
      <c r="C11" s="85" t="s">
        <v>63</v>
      </c>
      <c r="D11" s="129" t="s">
        <v>46</v>
      </c>
      <c r="E11" s="135">
        <f>((14.05+1.5)+(1.5+1.5))*2+(3.1+1.5+0.24)+(3.1+0.24)</f>
        <v>45.28</v>
      </c>
      <c r="F11" s="130">
        <v>38.28</v>
      </c>
      <c r="G11" s="131">
        <f>(F11*$G$5)+F11</f>
        <v>46.881515999999998</v>
      </c>
      <c r="H11" s="132">
        <f t="shared" si="0"/>
        <v>1733.32</v>
      </c>
      <c r="I11" s="132">
        <f t="shared" si="1"/>
        <v>2122.8000000000002</v>
      </c>
      <c r="K11" s="1"/>
      <c r="L11" s="1"/>
    </row>
    <row r="12" spans="1:12" s="4" customFormat="1" x14ac:dyDescent="0.25">
      <c r="A12" s="139" t="s">
        <v>83</v>
      </c>
      <c r="B12" s="74"/>
      <c r="C12" s="75" t="s">
        <v>42</v>
      </c>
      <c r="D12" s="76"/>
      <c r="E12" s="77"/>
      <c r="F12" s="78"/>
      <c r="G12" s="79"/>
      <c r="H12" s="80"/>
      <c r="I12" s="80">
        <f>SUM(I13:I15)</f>
        <v>8720.7200000000012</v>
      </c>
      <c r="K12" s="1"/>
      <c r="L12" s="1"/>
    </row>
    <row r="13" spans="1:12" s="4" customFormat="1" ht="38.25" x14ac:dyDescent="0.25">
      <c r="A13" s="134" t="s">
        <v>91</v>
      </c>
      <c r="B13" s="136" t="s">
        <v>36</v>
      </c>
      <c r="C13" s="144" t="s">
        <v>43</v>
      </c>
      <c r="D13" s="129" t="s">
        <v>45</v>
      </c>
      <c r="E13" s="138">
        <f>E15+(((12.5+1.5+3+1.5+12.5+1.5)*2)*0.1)</f>
        <v>50.75</v>
      </c>
      <c r="F13" s="130">
        <v>68.3</v>
      </c>
      <c r="G13" s="131">
        <f>(F13*$G$5)+F13</f>
        <v>83.647009999999995</v>
      </c>
      <c r="H13" s="132">
        <f t="shared" ref="H13" si="2">ROUND(E13*F13,2)</f>
        <v>3466.23</v>
      </c>
      <c r="I13" s="132">
        <f>ROUND(E13*G13,2)</f>
        <v>4245.09</v>
      </c>
      <c r="K13" s="1"/>
      <c r="L13" s="1"/>
    </row>
    <row r="14" spans="1:12" s="4" customFormat="1" ht="38.25" x14ac:dyDescent="0.2">
      <c r="A14" s="134" t="s">
        <v>92</v>
      </c>
      <c r="B14" s="140" t="s">
        <v>62</v>
      </c>
      <c r="C14" s="85" t="s">
        <v>61</v>
      </c>
      <c r="D14" s="129" t="s">
        <v>48</v>
      </c>
      <c r="E14" s="138">
        <f>E15*0.1</f>
        <v>4.4249999999999998</v>
      </c>
      <c r="F14" s="130">
        <v>8.9700000000000006</v>
      </c>
      <c r="G14" s="131">
        <f>(F14*$G5)+F14</f>
        <v>10.985559</v>
      </c>
      <c r="H14" s="132">
        <f>ROUND(E14*F14,2)</f>
        <v>39.69</v>
      </c>
      <c r="I14" s="132">
        <f>ROUND(E14*G14,2)</f>
        <v>48.61</v>
      </c>
      <c r="K14" s="1"/>
      <c r="L14" s="1"/>
    </row>
    <row r="15" spans="1:12" s="4" customFormat="1" ht="51" x14ac:dyDescent="0.2">
      <c r="A15" s="134" t="s">
        <v>93</v>
      </c>
      <c r="B15" s="136" t="s">
        <v>56</v>
      </c>
      <c r="C15" s="85" t="s">
        <v>55</v>
      </c>
      <c r="D15" s="129" t="s">
        <v>45</v>
      </c>
      <c r="E15" s="138">
        <f>(12.5*1.5)+(1.5*3)+(12.5*1.5)+(1.5*1.5)</f>
        <v>44.25</v>
      </c>
      <c r="F15" s="130">
        <v>81.69</v>
      </c>
      <c r="G15" s="131">
        <f>(F15*$G$5)+F15</f>
        <v>100.04574299999999</v>
      </c>
      <c r="H15" s="132">
        <f t="shared" si="0"/>
        <v>3614.78</v>
      </c>
      <c r="I15" s="132">
        <f>ROUND(E15*G15,2)</f>
        <v>4427.0200000000004</v>
      </c>
      <c r="K15" s="1"/>
      <c r="L15" s="1"/>
    </row>
    <row r="16" spans="1:12" s="4" customFormat="1" x14ac:dyDescent="0.25">
      <c r="A16" s="139" t="s">
        <v>84</v>
      </c>
      <c r="B16" s="74"/>
      <c r="C16" s="75" t="s">
        <v>64</v>
      </c>
      <c r="D16" s="76"/>
      <c r="E16" s="77"/>
      <c r="F16" s="78"/>
      <c r="G16" s="79"/>
      <c r="H16" s="80"/>
      <c r="I16" s="80">
        <f>SUM(I17:I18)</f>
        <v>2391.0700000000002</v>
      </c>
      <c r="K16" s="1"/>
      <c r="L16" s="1"/>
    </row>
    <row r="17" spans="1:12" s="4" customFormat="1" ht="42.75" x14ac:dyDescent="0.2">
      <c r="A17" s="134" t="s">
        <v>85</v>
      </c>
      <c r="B17" s="133" t="s">
        <v>81</v>
      </c>
      <c r="C17" s="123" t="s">
        <v>79</v>
      </c>
      <c r="D17" s="129" t="s">
        <v>45</v>
      </c>
      <c r="E17" s="138">
        <f>E15</f>
        <v>44.25</v>
      </c>
      <c r="F17" s="130">
        <v>7.36</v>
      </c>
      <c r="G17" s="131">
        <f>(F17*$G$5)+F17</f>
        <v>9.0137919999999987</v>
      </c>
      <c r="H17" s="132">
        <f>ROUND(E17*F17,2)</f>
        <v>325.68</v>
      </c>
      <c r="I17" s="132">
        <f>ROUND(E17*G17,2)</f>
        <v>398.86</v>
      </c>
      <c r="K17" s="1"/>
      <c r="L17" s="1"/>
    </row>
    <row r="18" spans="1:12" s="4" customFormat="1" ht="57" x14ac:dyDescent="0.2">
      <c r="A18" s="134" t="s">
        <v>86</v>
      </c>
      <c r="B18" s="141" t="s">
        <v>78</v>
      </c>
      <c r="C18" s="123" t="s">
        <v>77</v>
      </c>
      <c r="D18" s="129" t="s">
        <v>45</v>
      </c>
      <c r="E18" s="135">
        <f>(12.5+1.5+3+1.5+12.5+1.5)*0.4</f>
        <v>13</v>
      </c>
      <c r="F18" s="142">
        <v>125.13</v>
      </c>
      <c r="G18" s="131">
        <f>(F18*$G$5)+F18</f>
        <v>153.24671099999998</v>
      </c>
      <c r="H18" s="132">
        <f>ROUND(E18*F18,2)</f>
        <v>1626.69</v>
      </c>
      <c r="I18" s="132">
        <f>ROUND(E18*G18,2)</f>
        <v>1992.21</v>
      </c>
      <c r="K18" s="1"/>
      <c r="L18" s="1"/>
    </row>
    <row r="19" spans="1:12" s="4" customFormat="1" x14ac:dyDescent="0.25">
      <c r="A19" s="139" t="s">
        <v>87</v>
      </c>
      <c r="B19" s="74"/>
      <c r="C19" s="75" t="s">
        <v>59</v>
      </c>
      <c r="D19" s="76"/>
      <c r="E19" s="77"/>
      <c r="F19" s="78"/>
      <c r="G19" s="79"/>
      <c r="H19" s="80"/>
      <c r="I19" s="80">
        <f>I20</f>
        <v>22636.77</v>
      </c>
      <c r="K19" s="1"/>
      <c r="L19" s="1"/>
    </row>
    <row r="20" spans="1:12" s="4" customFormat="1" ht="28.5" x14ac:dyDescent="0.2">
      <c r="A20" s="134" t="s">
        <v>88</v>
      </c>
      <c r="B20" s="140" t="s">
        <v>82</v>
      </c>
      <c r="C20" s="121" t="s">
        <v>89</v>
      </c>
      <c r="D20" s="129" t="s">
        <v>46</v>
      </c>
      <c r="E20" s="138">
        <f>(12.5*2)+(1.5*2)+(3)+(12.5*2)+(1.5*2)</f>
        <v>59</v>
      </c>
      <c r="F20" s="143" t="s">
        <v>90</v>
      </c>
      <c r="G20" s="131">
        <f>(F20*$G$5)+F20</f>
        <v>383.67401599999994</v>
      </c>
      <c r="H20" s="132">
        <f>ROUND(E20*F20,2)</f>
        <v>18483.52</v>
      </c>
      <c r="I20" s="132">
        <f>ROUND(E20*G20,2)</f>
        <v>22636.77</v>
      </c>
      <c r="K20" s="1"/>
      <c r="L20" s="1"/>
    </row>
    <row r="21" spans="1:12" s="4" customFormat="1" ht="15.75" x14ac:dyDescent="0.25">
      <c r="A21" s="145" t="s">
        <v>15</v>
      </c>
      <c r="B21" s="146"/>
      <c r="C21" s="146"/>
      <c r="D21" s="146"/>
      <c r="E21" s="146"/>
      <c r="F21" s="127"/>
      <c r="G21" s="88" t="s">
        <v>17</v>
      </c>
      <c r="H21" s="89"/>
      <c r="I21" s="109">
        <f>SUM(D22+I19+I16+I12+I9)</f>
        <v>37586.93</v>
      </c>
      <c r="K21" s="1"/>
      <c r="L21" s="1"/>
    </row>
    <row r="22" spans="1:12" s="4" customFormat="1" ht="15.75" customHeight="1" x14ac:dyDescent="0.2">
      <c r="A22" s="94"/>
      <c r="B22" s="69"/>
      <c r="C22" s="35"/>
      <c r="D22" s="34"/>
      <c r="E22" s="34"/>
      <c r="F22" s="34"/>
      <c r="G22" s="34"/>
      <c r="H22" s="34"/>
      <c r="I22" s="110"/>
      <c r="K22" s="1"/>
      <c r="L22" s="1"/>
    </row>
    <row r="23" spans="1:12" s="45" customFormat="1" ht="24.95" customHeight="1" x14ac:dyDescent="0.2">
      <c r="A23" s="94"/>
      <c r="B23" s="69"/>
      <c r="C23" s="35"/>
      <c r="D23" s="34"/>
      <c r="E23" s="34"/>
      <c r="F23" s="34"/>
      <c r="G23" s="34"/>
      <c r="H23" s="34"/>
      <c r="I23" s="110"/>
      <c r="K23" s="46"/>
      <c r="L23" s="46"/>
    </row>
    <row r="24" spans="1:12" s="45" customFormat="1" ht="24.95" customHeight="1" x14ac:dyDescent="0.2">
      <c r="A24" s="95"/>
      <c r="B24" s="81"/>
      <c r="C24" s="82"/>
      <c r="D24" s="34"/>
      <c r="E24" s="34"/>
      <c r="F24" s="34"/>
      <c r="G24" s="34"/>
      <c r="H24" s="34"/>
      <c r="I24" s="110"/>
      <c r="K24" s="46"/>
      <c r="L24" s="46"/>
    </row>
    <row r="25" spans="1:12" ht="15.75" x14ac:dyDescent="0.25">
      <c r="A25" s="97"/>
      <c r="B25" s="40"/>
      <c r="C25" s="40"/>
      <c r="D25" s="34"/>
      <c r="E25" s="34"/>
      <c r="F25" s="34"/>
      <c r="G25" s="34"/>
      <c r="H25" s="34"/>
      <c r="I25" s="110"/>
    </row>
    <row r="26" spans="1:12" x14ac:dyDescent="0.25">
      <c r="A26" s="111"/>
      <c r="B26" s="23"/>
      <c r="C26" s="24"/>
      <c r="D26" s="24"/>
      <c r="E26" s="25"/>
      <c r="F26" s="25"/>
      <c r="G26" s="23"/>
      <c r="H26" s="23"/>
      <c r="I26" s="112"/>
    </row>
    <row r="27" spans="1:12" x14ac:dyDescent="0.25">
      <c r="A27" s="113"/>
      <c r="B27" s="26"/>
      <c r="C27" s="27"/>
      <c r="D27" s="27"/>
      <c r="E27" s="28"/>
      <c r="F27" s="28"/>
      <c r="G27" s="26"/>
      <c r="H27" s="26"/>
      <c r="I27" s="114"/>
    </row>
    <row r="28" spans="1:12" s="17" customFormat="1" ht="15.75" customHeight="1" x14ac:dyDescent="0.25">
      <c r="A28" s="113"/>
      <c r="B28" s="26"/>
      <c r="C28" s="27"/>
      <c r="D28" s="27"/>
      <c r="E28" s="28"/>
      <c r="F28" s="28"/>
      <c r="G28" s="26"/>
      <c r="H28" s="26"/>
      <c r="I28" s="114"/>
    </row>
    <row r="29" spans="1:12" s="17" customFormat="1" x14ac:dyDescent="0.25">
      <c r="A29" s="113"/>
      <c r="B29" s="26"/>
      <c r="C29" s="27"/>
      <c r="D29" s="27"/>
      <c r="E29" s="28"/>
      <c r="F29" s="28"/>
      <c r="G29" s="26"/>
      <c r="H29" s="26"/>
      <c r="I29" s="114"/>
    </row>
    <row r="30" spans="1:12" s="17" customFormat="1" x14ac:dyDescent="0.25">
      <c r="A30" s="113"/>
      <c r="B30" s="26"/>
      <c r="C30" s="27"/>
      <c r="D30" s="27"/>
      <c r="E30" s="28"/>
      <c r="F30" s="28"/>
      <c r="G30" s="26"/>
      <c r="H30" s="26"/>
      <c r="I30" s="114"/>
    </row>
    <row r="31" spans="1:12" s="17" customFormat="1" ht="15.75" thickBot="1" x14ac:dyDescent="0.3">
      <c r="A31" s="115"/>
      <c r="B31" s="116"/>
      <c r="C31" s="117"/>
      <c r="D31" s="117"/>
      <c r="E31" s="118"/>
      <c r="F31" s="118"/>
      <c r="G31" s="116"/>
      <c r="H31" s="116"/>
      <c r="I31" s="119"/>
    </row>
    <row r="32" spans="1:12" s="17" customFormat="1" x14ac:dyDescent="0.25">
      <c r="A32" s="29"/>
      <c r="B32" s="30"/>
      <c r="C32" s="31"/>
      <c r="D32" s="31"/>
      <c r="E32" s="32"/>
      <c r="F32" s="32"/>
      <c r="G32" s="30"/>
      <c r="H32" s="30"/>
      <c r="I32" s="33"/>
    </row>
    <row r="33" spans="1:9" s="17" customFormat="1" x14ac:dyDescent="0.25">
      <c r="A33" s="26"/>
      <c r="B33" s="26"/>
      <c r="C33" s="27"/>
      <c r="D33" s="27"/>
      <c r="E33" s="28"/>
      <c r="F33" s="28"/>
      <c r="G33" s="26"/>
      <c r="H33" s="26"/>
      <c r="I33" s="27"/>
    </row>
    <row r="34" spans="1:9" s="17" customFormat="1" x14ac:dyDescent="0.25">
      <c r="A34" s="2"/>
      <c r="B34" s="2"/>
      <c r="C34" s="3"/>
      <c r="D34" s="3"/>
      <c r="E34" s="5"/>
      <c r="F34" s="5"/>
      <c r="G34" s="2"/>
      <c r="H34" s="2"/>
      <c r="I34" s="3"/>
    </row>
    <row r="35" spans="1:9" s="17" customFormat="1" x14ac:dyDescent="0.25">
      <c r="A35" s="2"/>
      <c r="B35" s="2"/>
      <c r="C35" s="3"/>
      <c r="D35" s="3"/>
      <c r="E35" s="5"/>
      <c r="F35" s="5"/>
      <c r="G35" s="2"/>
      <c r="H35" s="2"/>
      <c r="I35" s="3"/>
    </row>
    <row r="36" spans="1:9" x14ac:dyDescent="0.25">
      <c r="A36" s="2"/>
      <c r="B36" s="2"/>
      <c r="C36" s="3"/>
      <c r="D36" s="3"/>
      <c r="E36" s="5"/>
      <c r="F36" s="5"/>
      <c r="G36" s="2"/>
      <c r="H36" s="2"/>
      <c r="I36" s="3"/>
    </row>
    <row r="37" spans="1:9" x14ac:dyDescent="0.25">
      <c r="A37" s="2"/>
      <c r="B37" s="2"/>
      <c r="C37" s="3"/>
      <c r="D37" s="3"/>
      <c r="E37" s="5"/>
      <c r="F37" s="5"/>
      <c r="G37" s="2"/>
      <c r="H37" s="2"/>
      <c r="I37" s="3"/>
    </row>
    <row r="38" spans="1:9" x14ac:dyDescent="0.25">
      <c r="A38" s="2"/>
      <c r="B38" s="2"/>
      <c r="C38" s="3"/>
      <c r="D38" s="3"/>
      <c r="E38" s="5"/>
      <c r="F38" s="5"/>
      <c r="G38" s="2"/>
      <c r="H38" s="2"/>
      <c r="I38" s="3"/>
    </row>
    <row r="39" spans="1:9" x14ac:dyDescent="0.25">
      <c r="A39" s="2"/>
      <c r="B39" s="2"/>
      <c r="C39" s="3"/>
      <c r="D39" s="3"/>
      <c r="E39" s="5"/>
      <c r="F39" s="5"/>
      <c r="G39" s="2"/>
      <c r="H39" s="2"/>
      <c r="I39" s="3"/>
    </row>
    <row r="40" spans="1:9" x14ac:dyDescent="0.25">
      <c r="A40" s="2"/>
      <c r="B40" s="2"/>
      <c r="C40" s="3"/>
      <c r="D40" s="3"/>
      <c r="E40" s="5"/>
      <c r="F40" s="5"/>
      <c r="G40" s="2"/>
      <c r="H40" s="2"/>
      <c r="I40" s="3"/>
    </row>
    <row r="41" spans="1:9" x14ac:dyDescent="0.25">
      <c r="A41" s="2"/>
      <c r="B41" s="2"/>
      <c r="C41" s="3"/>
      <c r="D41" s="3"/>
      <c r="E41" s="5"/>
      <c r="F41" s="5"/>
      <c r="G41" s="2"/>
      <c r="H41" s="2"/>
      <c r="I41" s="3"/>
    </row>
    <row r="42" spans="1:9" x14ac:dyDescent="0.25">
      <c r="A42" s="2"/>
      <c r="B42" s="2"/>
      <c r="C42" s="3"/>
      <c r="D42" s="3"/>
      <c r="E42" s="5"/>
      <c r="F42" s="5"/>
      <c r="G42" s="2"/>
      <c r="H42" s="2"/>
      <c r="I42" s="3"/>
    </row>
    <row r="43" spans="1:9" x14ac:dyDescent="0.25">
      <c r="A43" s="2"/>
      <c r="B43" s="2"/>
      <c r="C43" s="3"/>
      <c r="D43" s="3"/>
      <c r="E43" s="5"/>
      <c r="F43" s="5"/>
      <c r="G43" s="2"/>
      <c r="H43" s="2"/>
      <c r="I43" s="3"/>
    </row>
    <row r="44" spans="1:9" x14ac:dyDescent="0.25">
      <c r="A44" s="2"/>
      <c r="B44" s="2"/>
      <c r="C44" s="3"/>
      <c r="D44" s="3"/>
      <c r="E44" s="5"/>
      <c r="F44" s="5"/>
      <c r="G44" s="2"/>
      <c r="H44" s="2"/>
      <c r="I44" s="3"/>
    </row>
    <row r="45" spans="1:9" x14ac:dyDescent="0.25">
      <c r="A45" s="2"/>
      <c r="B45" s="2"/>
      <c r="C45" s="3"/>
      <c r="D45" s="3"/>
      <c r="E45" s="5"/>
      <c r="F45" s="5"/>
      <c r="G45" s="2"/>
      <c r="H45" s="2"/>
      <c r="I45" s="3"/>
    </row>
    <row r="46" spans="1:9" x14ac:dyDescent="0.25">
      <c r="A46" s="2"/>
      <c r="B46" s="2"/>
      <c r="C46" s="3"/>
      <c r="D46" s="3"/>
      <c r="E46" s="5"/>
      <c r="F46" s="5"/>
      <c r="G46" s="2"/>
      <c r="H46" s="2"/>
      <c r="I46" s="3"/>
    </row>
    <row r="47" spans="1:9" x14ac:dyDescent="0.25">
      <c r="A47" s="2"/>
      <c r="B47" s="2"/>
      <c r="C47" s="3"/>
      <c r="D47" s="3"/>
      <c r="E47" s="5"/>
      <c r="F47" s="5"/>
      <c r="G47" s="2"/>
      <c r="H47" s="2"/>
      <c r="I47" s="3"/>
    </row>
    <row r="48" spans="1:9" x14ac:dyDescent="0.25">
      <c r="A48" s="2"/>
      <c r="B48" s="2"/>
      <c r="C48" s="3"/>
      <c r="D48" s="3"/>
      <c r="E48" s="5"/>
      <c r="F48" s="5"/>
      <c r="G48" s="2"/>
      <c r="H48" s="2"/>
      <c r="I48" s="3"/>
    </row>
    <row r="49" spans="1:9" x14ac:dyDescent="0.25">
      <c r="A49" s="2"/>
      <c r="B49" s="2"/>
      <c r="C49" s="3"/>
      <c r="D49" s="3"/>
      <c r="E49" s="5"/>
      <c r="F49" s="5"/>
      <c r="G49" s="2"/>
      <c r="H49" s="2"/>
      <c r="I49" s="3"/>
    </row>
    <row r="50" spans="1:9" x14ac:dyDescent="0.25">
      <c r="A50" s="2"/>
      <c r="B50" s="2"/>
      <c r="C50" s="3"/>
      <c r="D50" s="3"/>
      <c r="E50" s="5"/>
      <c r="F50" s="5"/>
      <c r="G50" s="2"/>
      <c r="H50" s="2"/>
      <c r="I50" s="3"/>
    </row>
  </sheetData>
  <mergeCells count="5">
    <mergeCell ref="A1:I1"/>
    <mergeCell ref="A2:I2"/>
    <mergeCell ref="D4:I4"/>
    <mergeCell ref="B8:I8"/>
    <mergeCell ref="A21:E21"/>
  </mergeCells>
  <printOptions horizontalCentered="1"/>
  <pageMargins left="0.39370078740157483" right="0.23622047244094491" top="0.98425196850393704" bottom="0.98425196850393704" header="0.31496062992125984" footer="0.31496062992125984"/>
  <pageSetup paperSize="9" scale="60" orientation="portrait" r:id="rId1"/>
  <ignoredErrors>
    <ignoredError sqref="B15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" sqref="D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PLANILHA</vt:lpstr>
      <vt:lpstr>CRONOGRAMA</vt:lpstr>
      <vt:lpstr>RAMPA ADAPTADA</vt:lpstr>
      <vt:lpstr>Plan3</vt:lpstr>
      <vt:lpstr>CRONOGRAMA!Area_de_impressao</vt:lpstr>
      <vt:lpstr>PLANILHA!Area_de_impressao</vt:lpstr>
      <vt:lpstr>'RAMPA ADAPTADA'!Area_de_impressao</vt:lpstr>
      <vt:lpstr>PLANILHA!Titulos_de_impressao</vt:lpstr>
      <vt:lpstr>'RAMPA ADAPTADA'!Titulos_de_impressao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Construtora</dc:creator>
  <cp:lastModifiedBy>Silvia Ângela da Conceição Conrado</cp:lastModifiedBy>
  <cp:lastPrinted>2019-05-15T17:31:06Z</cp:lastPrinted>
  <dcterms:created xsi:type="dcterms:W3CDTF">2018-09-04T14:23:30Z</dcterms:created>
  <dcterms:modified xsi:type="dcterms:W3CDTF">2019-05-31T18:55:29Z</dcterms:modified>
</cp:coreProperties>
</file>