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90a986e476d310a/Documentos/PMSL/ASPLAG/DRAC/Contratação Assistencial/Exames de Laboratório- Final/"/>
    </mc:Choice>
  </mc:AlternateContent>
  <xr:revisionPtr revIDLastSave="108" documentId="8_{4415CAD7-C633-481B-A0C8-CBF6E21250EF}" xr6:coauthVersionLast="43" xr6:coauthVersionMax="43" xr10:uidLastSave="{0C8A0FC7-9612-4E8C-AEEF-A5990587AE26}"/>
  <bookViews>
    <workbookView xWindow="-120" yWindow="-120" windowWidth="29040" windowHeight="16440" xr2:uid="{A6854B58-F7A2-4312-82D9-28DD43C29E92}"/>
  </bookViews>
  <sheets>
    <sheet name="Grupo1_Item1" sheetId="1" r:id="rId1"/>
    <sheet name="Grupo1_Item2" sheetId="2" r:id="rId2"/>
    <sheet name="Grupo1_Item3" sheetId="3" r:id="rId3"/>
    <sheet name="Grupo1_Item4" sheetId="5" r:id="rId4"/>
    <sheet name="Grupo2_Item5" sheetId="8" r:id="rId5"/>
    <sheet name="Grupo2_Item6" sheetId="9" r:id="rId6"/>
    <sheet name="Grupo3_Item7" sheetId="10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" i="10" l="1"/>
  <c r="E3" i="10"/>
  <c r="F4" i="10"/>
  <c r="G3" i="10"/>
  <c r="H3" i="10" s="1"/>
  <c r="G2" i="10"/>
  <c r="H2" i="10" s="1"/>
  <c r="E2" i="9"/>
  <c r="E3" i="9"/>
  <c r="F4" i="9"/>
  <c r="G3" i="9"/>
  <c r="H3" i="9" s="1"/>
  <c r="G2" i="9"/>
  <c r="H2" i="9" s="1"/>
  <c r="I3" i="8"/>
  <c r="I4" i="8"/>
  <c r="I5" i="8"/>
  <c r="I6" i="8"/>
  <c r="I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F2" i="8"/>
  <c r="F3" i="8"/>
  <c r="F4" i="8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G41" i="8"/>
  <c r="H40" i="8"/>
  <c r="H39" i="8"/>
  <c r="H38" i="8"/>
  <c r="H37" i="8"/>
  <c r="H36" i="8"/>
  <c r="H35" i="8"/>
  <c r="H34" i="8"/>
  <c r="H33" i="8"/>
  <c r="H32" i="8"/>
  <c r="H31" i="8"/>
  <c r="H30" i="8"/>
  <c r="H29" i="8"/>
  <c r="H28" i="8"/>
  <c r="H27" i="8"/>
  <c r="H26" i="8"/>
  <c r="H25" i="8"/>
  <c r="H24" i="8"/>
  <c r="H23" i="8"/>
  <c r="H22" i="8"/>
  <c r="H21" i="8"/>
  <c r="H20" i="8"/>
  <c r="H19" i="8"/>
  <c r="H18" i="8"/>
  <c r="H17" i="8"/>
  <c r="H16" i="8"/>
  <c r="H15" i="8"/>
  <c r="H14" i="8"/>
  <c r="H13" i="8"/>
  <c r="H12" i="8"/>
  <c r="H11" i="8"/>
  <c r="H10" i="8"/>
  <c r="H9" i="8"/>
  <c r="H8" i="8"/>
  <c r="H7" i="8"/>
  <c r="H6" i="8"/>
  <c r="H5" i="8"/>
  <c r="H4" i="8"/>
  <c r="H3" i="8"/>
  <c r="H2" i="8"/>
  <c r="I2" i="8" s="1"/>
  <c r="E2" i="5"/>
  <c r="C2" i="5"/>
  <c r="E3" i="3"/>
  <c r="G2" i="3"/>
  <c r="H2" i="3" s="1"/>
  <c r="H3" i="3" s="1"/>
  <c r="E2" i="3"/>
  <c r="E39" i="2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" i="1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2" i="2"/>
  <c r="G2" i="2"/>
  <c r="G3" i="2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F2" i="2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D39" i="2"/>
  <c r="G39" i="2"/>
  <c r="F215" i="1"/>
  <c r="E215" i="1"/>
  <c r="H29" i="1"/>
  <c r="H33" i="1"/>
  <c r="H41" i="1"/>
  <c r="H45" i="1"/>
  <c r="H49" i="1"/>
  <c r="H57" i="1"/>
  <c r="H61" i="1"/>
  <c r="H65" i="1"/>
  <c r="H73" i="1"/>
  <c r="H77" i="1"/>
  <c r="H81" i="1"/>
  <c r="H89" i="1"/>
  <c r="H93" i="1"/>
  <c r="H97" i="1"/>
  <c r="H105" i="1"/>
  <c r="H109" i="1"/>
  <c r="H113" i="1"/>
  <c r="H121" i="1"/>
  <c r="H125" i="1"/>
  <c r="H129" i="1"/>
  <c r="H137" i="1"/>
  <c r="H141" i="1"/>
  <c r="H145" i="1"/>
  <c r="H153" i="1"/>
  <c r="H157" i="1"/>
  <c r="H161" i="1"/>
  <c r="H169" i="1"/>
  <c r="H173" i="1"/>
  <c r="H177" i="1"/>
  <c r="H185" i="1"/>
  <c r="H189" i="1"/>
  <c r="H193" i="1"/>
  <c r="H205" i="1"/>
  <c r="H209" i="1"/>
  <c r="G2" i="1"/>
  <c r="H2" i="1" s="1"/>
  <c r="G3" i="1"/>
  <c r="H3" i="1" s="1"/>
  <c r="G4" i="1"/>
  <c r="H4" i="1" s="1"/>
  <c r="G5" i="1"/>
  <c r="H5" i="1" s="1"/>
  <c r="G6" i="1"/>
  <c r="H6" i="1" s="1"/>
  <c r="G7" i="1"/>
  <c r="H7" i="1" s="1"/>
  <c r="G8" i="1"/>
  <c r="H8" i="1" s="1"/>
  <c r="G9" i="1"/>
  <c r="H9" i="1" s="1"/>
  <c r="G10" i="1"/>
  <c r="H10" i="1" s="1"/>
  <c r="G11" i="1"/>
  <c r="H11" i="1" s="1"/>
  <c r="G12" i="1"/>
  <c r="H12" i="1" s="1"/>
  <c r="G13" i="1"/>
  <c r="H13" i="1" s="1"/>
  <c r="G14" i="1"/>
  <c r="H14" i="1" s="1"/>
  <c r="G15" i="1"/>
  <c r="H15" i="1" s="1"/>
  <c r="G16" i="1"/>
  <c r="H16" i="1" s="1"/>
  <c r="G17" i="1"/>
  <c r="H17" i="1" s="1"/>
  <c r="G18" i="1"/>
  <c r="H18" i="1" s="1"/>
  <c r="G19" i="1"/>
  <c r="H19" i="1" s="1"/>
  <c r="G20" i="1"/>
  <c r="H20" i="1" s="1"/>
  <c r="G21" i="1"/>
  <c r="H21" i="1" s="1"/>
  <c r="G22" i="1"/>
  <c r="H22" i="1" s="1"/>
  <c r="G23" i="1"/>
  <c r="H23" i="1" s="1"/>
  <c r="G24" i="1"/>
  <c r="H24" i="1" s="1"/>
  <c r="G25" i="1"/>
  <c r="H25" i="1" s="1"/>
  <c r="G26" i="1"/>
  <c r="H26" i="1" s="1"/>
  <c r="G27" i="1"/>
  <c r="H27" i="1" s="1"/>
  <c r="G28" i="1"/>
  <c r="H28" i="1" s="1"/>
  <c r="G29" i="1"/>
  <c r="G30" i="1"/>
  <c r="H30" i="1" s="1"/>
  <c r="G31" i="1"/>
  <c r="H31" i="1" s="1"/>
  <c r="G32" i="1"/>
  <c r="H32" i="1" s="1"/>
  <c r="G33" i="1"/>
  <c r="G34" i="1"/>
  <c r="H34" i="1" s="1"/>
  <c r="G35" i="1"/>
  <c r="H35" i="1" s="1"/>
  <c r="G36" i="1"/>
  <c r="H36" i="1" s="1"/>
  <c r="G37" i="1"/>
  <c r="H37" i="1" s="1"/>
  <c r="G38" i="1"/>
  <c r="H38" i="1" s="1"/>
  <c r="G39" i="1"/>
  <c r="H39" i="1" s="1"/>
  <c r="G40" i="1"/>
  <c r="H40" i="1" s="1"/>
  <c r="G41" i="1"/>
  <c r="G42" i="1"/>
  <c r="H42" i="1" s="1"/>
  <c r="G43" i="1"/>
  <c r="H43" i="1" s="1"/>
  <c r="G44" i="1"/>
  <c r="H44" i="1" s="1"/>
  <c r="G45" i="1"/>
  <c r="G46" i="1"/>
  <c r="H46" i="1" s="1"/>
  <c r="G47" i="1"/>
  <c r="H47" i="1" s="1"/>
  <c r="G48" i="1"/>
  <c r="H48" i="1" s="1"/>
  <c r="G49" i="1"/>
  <c r="G50" i="1"/>
  <c r="H50" i="1" s="1"/>
  <c r="G51" i="1"/>
  <c r="H51" i="1" s="1"/>
  <c r="G52" i="1"/>
  <c r="H52" i="1" s="1"/>
  <c r="G53" i="1"/>
  <c r="H53" i="1" s="1"/>
  <c r="G54" i="1"/>
  <c r="H54" i="1" s="1"/>
  <c r="G55" i="1"/>
  <c r="H55" i="1" s="1"/>
  <c r="G56" i="1"/>
  <c r="H56" i="1" s="1"/>
  <c r="G57" i="1"/>
  <c r="G58" i="1"/>
  <c r="H58" i="1" s="1"/>
  <c r="G59" i="1"/>
  <c r="H59" i="1" s="1"/>
  <c r="G60" i="1"/>
  <c r="H60" i="1" s="1"/>
  <c r="G61" i="1"/>
  <c r="G62" i="1"/>
  <c r="H62" i="1" s="1"/>
  <c r="G63" i="1"/>
  <c r="H63" i="1" s="1"/>
  <c r="G64" i="1"/>
  <c r="H64" i="1" s="1"/>
  <c r="G65" i="1"/>
  <c r="G66" i="1"/>
  <c r="H66" i="1" s="1"/>
  <c r="G67" i="1"/>
  <c r="H67" i="1" s="1"/>
  <c r="G68" i="1"/>
  <c r="H68" i="1" s="1"/>
  <c r="G69" i="1"/>
  <c r="H69" i="1" s="1"/>
  <c r="G70" i="1"/>
  <c r="H70" i="1" s="1"/>
  <c r="G71" i="1"/>
  <c r="H71" i="1" s="1"/>
  <c r="G72" i="1"/>
  <c r="H72" i="1" s="1"/>
  <c r="G73" i="1"/>
  <c r="G74" i="1"/>
  <c r="H74" i="1" s="1"/>
  <c r="G75" i="1"/>
  <c r="H75" i="1" s="1"/>
  <c r="G76" i="1"/>
  <c r="H76" i="1" s="1"/>
  <c r="G77" i="1"/>
  <c r="G78" i="1"/>
  <c r="H78" i="1" s="1"/>
  <c r="G79" i="1"/>
  <c r="H79" i="1" s="1"/>
  <c r="G80" i="1"/>
  <c r="H80" i="1" s="1"/>
  <c r="G81" i="1"/>
  <c r="G82" i="1"/>
  <c r="H82" i="1" s="1"/>
  <c r="G83" i="1"/>
  <c r="H83" i="1" s="1"/>
  <c r="G84" i="1"/>
  <c r="H84" i="1" s="1"/>
  <c r="G85" i="1"/>
  <c r="H85" i="1" s="1"/>
  <c r="G86" i="1"/>
  <c r="H86" i="1" s="1"/>
  <c r="G87" i="1"/>
  <c r="H87" i="1" s="1"/>
  <c r="G88" i="1"/>
  <c r="H88" i="1" s="1"/>
  <c r="G89" i="1"/>
  <c r="G90" i="1"/>
  <c r="H90" i="1" s="1"/>
  <c r="G91" i="1"/>
  <c r="H91" i="1" s="1"/>
  <c r="G92" i="1"/>
  <c r="H92" i="1" s="1"/>
  <c r="G93" i="1"/>
  <c r="G94" i="1"/>
  <c r="H94" i="1" s="1"/>
  <c r="G95" i="1"/>
  <c r="H95" i="1" s="1"/>
  <c r="G96" i="1"/>
  <c r="H96" i="1" s="1"/>
  <c r="G97" i="1"/>
  <c r="G98" i="1"/>
  <c r="H98" i="1" s="1"/>
  <c r="G99" i="1"/>
  <c r="H99" i="1" s="1"/>
  <c r="G100" i="1"/>
  <c r="H100" i="1" s="1"/>
  <c r="G101" i="1"/>
  <c r="H101" i="1" s="1"/>
  <c r="G102" i="1"/>
  <c r="H102" i="1" s="1"/>
  <c r="G103" i="1"/>
  <c r="H103" i="1" s="1"/>
  <c r="G104" i="1"/>
  <c r="H104" i="1" s="1"/>
  <c r="G105" i="1"/>
  <c r="G106" i="1"/>
  <c r="H106" i="1" s="1"/>
  <c r="G107" i="1"/>
  <c r="H107" i="1" s="1"/>
  <c r="G108" i="1"/>
  <c r="H108" i="1" s="1"/>
  <c r="G109" i="1"/>
  <c r="G110" i="1"/>
  <c r="H110" i="1" s="1"/>
  <c r="G111" i="1"/>
  <c r="H111" i="1" s="1"/>
  <c r="G112" i="1"/>
  <c r="H112" i="1" s="1"/>
  <c r="G113" i="1"/>
  <c r="G114" i="1"/>
  <c r="H114" i="1" s="1"/>
  <c r="G115" i="1"/>
  <c r="H115" i="1" s="1"/>
  <c r="G116" i="1"/>
  <c r="H116" i="1" s="1"/>
  <c r="G117" i="1"/>
  <c r="H117" i="1" s="1"/>
  <c r="G118" i="1"/>
  <c r="H118" i="1" s="1"/>
  <c r="G119" i="1"/>
  <c r="H119" i="1" s="1"/>
  <c r="G120" i="1"/>
  <c r="H120" i="1" s="1"/>
  <c r="G121" i="1"/>
  <c r="G122" i="1"/>
  <c r="H122" i="1" s="1"/>
  <c r="G123" i="1"/>
  <c r="H123" i="1" s="1"/>
  <c r="G124" i="1"/>
  <c r="H124" i="1" s="1"/>
  <c r="G125" i="1"/>
  <c r="G126" i="1"/>
  <c r="H126" i="1" s="1"/>
  <c r="G127" i="1"/>
  <c r="H127" i="1" s="1"/>
  <c r="G128" i="1"/>
  <c r="H128" i="1" s="1"/>
  <c r="G129" i="1"/>
  <c r="G130" i="1"/>
  <c r="H130" i="1" s="1"/>
  <c r="G131" i="1"/>
  <c r="H131" i="1" s="1"/>
  <c r="G132" i="1"/>
  <c r="H132" i="1" s="1"/>
  <c r="G133" i="1"/>
  <c r="H133" i="1" s="1"/>
  <c r="G134" i="1"/>
  <c r="H134" i="1" s="1"/>
  <c r="G135" i="1"/>
  <c r="H135" i="1" s="1"/>
  <c r="G136" i="1"/>
  <c r="H136" i="1" s="1"/>
  <c r="G137" i="1"/>
  <c r="G138" i="1"/>
  <c r="H138" i="1" s="1"/>
  <c r="G139" i="1"/>
  <c r="H139" i="1" s="1"/>
  <c r="G140" i="1"/>
  <c r="H140" i="1" s="1"/>
  <c r="G141" i="1"/>
  <c r="G142" i="1"/>
  <c r="H142" i="1" s="1"/>
  <c r="G143" i="1"/>
  <c r="H143" i="1" s="1"/>
  <c r="G144" i="1"/>
  <c r="H144" i="1" s="1"/>
  <c r="G145" i="1"/>
  <c r="G146" i="1"/>
  <c r="H146" i="1" s="1"/>
  <c r="G147" i="1"/>
  <c r="H147" i="1" s="1"/>
  <c r="G148" i="1"/>
  <c r="H148" i="1" s="1"/>
  <c r="G149" i="1"/>
  <c r="H149" i="1" s="1"/>
  <c r="G150" i="1"/>
  <c r="H150" i="1" s="1"/>
  <c r="G151" i="1"/>
  <c r="H151" i="1" s="1"/>
  <c r="G152" i="1"/>
  <c r="H152" i="1" s="1"/>
  <c r="G153" i="1"/>
  <c r="G154" i="1"/>
  <c r="H154" i="1" s="1"/>
  <c r="G155" i="1"/>
  <c r="H155" i="1" s="1"/>
  <c r="G156" i="1"/>
  <c r="H156" i="1" s="1"/>
  <c r="G157" i="1"/>
  <c r="G158" i="1"/>
  <c r="H158" i="1" s="1"/>
  <c r="G159" i="1"/>
  <c r="H159" i="1" s="1"/>
  <c r="G160" i="1"/>
  <c r="H160" i="1" s="1"/>
  <c r="G161" i="1"/>
  <c r="G162" i="1"/>
  <c r="H162" i="1" s="1"/>
  <c r="G163" i="1"/>
  <c r="H163" i="1" s="1"/>
  <c r="G164" i="1"/>
  <c r="H164" i="1" s="1"/>
  <c r="G165" i="1"/>
  <c r="H165" i="1" s="1"/>
  <c r="G166" i="1"/>
  <c r="H166" i="1" s="1"/>
  <c r="G167" i="1"/>
  <c r="H167" i="1" s="1"/>
  <c r="G168" i="1"/>
  <c r="H168" i="1" s="1"/>
  <c r="G169" i="1"/>
  <c r="G170" i="1"/>
  <c r="H170" i="1" s="1"/>
  <c r="G171" i="1"/>
  <c r="H171" i="1" s="1"/>
  <c r="G172" i="1"/>
  <c r="H172" i="1" s="1"/>
  <c r="G173" i="1"/>
  <c r="G174" i="1"/>
  <c r="H174" i="1" s="1"/>
  <c r="G175" i="1"/>
  <c r="H175" i="1" s="1"/>
  <c r="G176" i="1"/>
  <c r="H176" i="1" s="1"/>
  <c r="G177" i="1"/>
  <c r="G178" i="1"/>
  <c r="H178" i="1" s="1"/>
  <c r="G179" i="1"/>
  <c r="H179" i="1" s="1"/>
  <c r="G180" i="1"/>
  <c r="H180" i="1" s="1"/>
  <c r="G181" i="1"/>
  <c r="H181" i="1" s="1"/>
  <c r="G182" i="1"/>
  <c r="H182" i="1" s="1"/>
  <c r="G183" i="1"/>
  <c r="H183" i="1" s="1"/>
  <c r="G184" i="1"/>
  <c r="H184" i="1" s="1"/>
  <c r="G185" i="1"/>
  <c r="G186" i="1"/>
  <c r="H186" i="1" s="1"/>
  <c r="G187" i="1"/>
  <c r="H187" i="1" s="1"/>
  <c r="G188" i="1"/>
  <c r="H188" i="1" s="1"/>
  <c r="G189" i="1"/>
  <c r="G190" i="1"/>
  <c r="H190" i="1" s="1"/>
  <c r="G191" i="1"/>
  <c r="H191" i="1" s="1"/>
  <c r="G192" i="1"/>
  <c r="H192" i="1" s="1"/>
  <c r="G193" i="1"/>
  <c r="G194" i="1"/>
  <c r="H194" i="1" s="1"/>
  <c r="G195" i="1"/>
  <c r="H195" i="1" s="1"/>
  <c r="G196" i="1"/>
  <c r="H196" i="1" s="1"/>
  <c r="G197" i="1"/>
  <c r="H197" i="1" s="1"/>
  <c r="G198" i="1"/>
  <c r="H198" i="1" s="1"/>
  <c r="G199" i="1"/>
  <c r="H199" i="1" s="1"/>
  <c r="G200" i="1"/>
  <c r="H200" i="1" s="1"/>
  <c r="G201" i="1"/>
  <c r="H201" i="1" s="1"/>
  <c r="G202" i="1"/>
  <c r="H202" i="1" s="1"/>
  <c r="G203" i="1"/>
  <c r="H203" i="1" s="1"/>
  <c r="G204" i="1"/>
  <c r="H204" i="1" s="1"/>
  <c r="G205" i="1"/>
  <c r="G206" i="1"/>
  <c r="H206" i="1" s="1"/>
  <c r="G207" i="1"/>
  <c r="H207" i="1" s="1"/>
  <c r="G208" i="1"/>
  <c r="H208" i="1" s="1"/>
  <c r="G209" i="1"/>
  <c r="G210" i="1"/>
  <c r="H210" i="1" s="1"/>
  <c r="G211" i="1"/>
  <c r="H211" i="1" s="1"/>
  <c r="G212" i="1"/>
  <c r="H212" i="1" s="1"/>
  <c r="G213" i="1"/>
  <c r="H213" i="1" s="1"/>
  <c r="G214" i="1"/>
  <c r="H214" i="1" s="1"/>
  <c r="E4" i="10" l="1"/>
  <c r="H4" i="10"/>
  <c r="H4" i="9"/>
  <c r="E4" i="9"/>
  <c r="I41" i="8"/>
  <c r="H215" i="1"/>
  <c r="F41" i="8"/>
</calcChain>
</file>

<file path=xl/sharedStrings.xml><?xml version="1.0" encoding="utf-8"?>
<sst xmlns="http://schemas.openxmlformats.org/spreadsheetml/2006/main" count="359" uniqueCount="268">
  <si>
    <t>PROCEDIMENTO</t>
  </si>
  <si>
    <t>QUANTIDADE ANUAL</t>
  </si>
  <si>
    <t>VALOR ANUAL</t>
  </si>
  <si>
    <t>DETERMINACAO DE CAPACIDADE DE FIXACAO DO FERRO</t>
  </si>
  <si>
    <t>DETERMINACAO DE CURVA GLICEMICA (2 DOSAGENS)</t>
  </si>
  <si>
    <t>DETERMINACAO DE CURVA GLICEMICA CLASSICA (5 DOSAGENS)</t>
  </si>
  <si>
    <t>DOSAGEM DE ACIDO ASCORBICO</t>
  </si>
  <si>
    <t>DOSAGEM DE ACIDO URICO</t>
  </si>
  <si>
    <t>DOSAGEM DE ALDOLASE</t>
  </si>
  <si>
    <t>DOSAGEM DE ALFA-1-ANTITRIPSINA</t>
  </si>
  <si>
    <t>DOSAGEM DE ALFA-1-GLICOPROTEINA ACIDA</t>
  </si>
  <si>
    <t>DOSAGEM DE AMILASE</t>
  </si>
  <si>
    <t>DOSAGEM DE BILIRRUBINA TOTAL E FRACOES</t>
  </si>
  <si>
    <t>DOSAGEM DE CALCIO</t>
  </si>
  <si>
    <t>DOSAGEM DE CALCIO IONIZAVEL</t>
  </si>
  <si>
    <t>DOSAGEM DE CERULOPLASMINA</t>
  </si>
  <si>
    <t>DOSAGEM DE CLORETO</t>
  </si>
  <si>
    <t>DOSAGEM DE COLESTEROL HDL</t>
  </si>
  <si>
    <t>DOSAGEM DE COLESTEROL LDL</t>
  </si>
  <si>
    <t>DOSAGEM DE COLESTEROL TOTAL</t>
  </si>
  <si>
    <t>DOSAGEM DE CREATININA</t>
  </si>
  <si>
    <t>DOSAGEM DE CREATINOFOSFOQUINASE (CPK)</t>
  </si>
  <si>
    <t>DOSAGEM DE CREATINOFOSFOQUINASE FRACAO MB</t>
  </si>
  <si>
    <t>DOSAGEM DE DESIDROGENASE LATICA</t>
  </si>
  <si>
    <t>DOSAGEM DE FERRITINA</t>
  </si>
  <si>
    <t>DOSAGEM DE FERRO SERICO</t>
  </si>
  <si>
    <t>DOSAGEM DE FOLATO</t>
  </si>
  <si>
    <t>DOSAGEM DE FOSFATASE ALCALINA</t>
  </si>
  <si>
    <t>DOSAGEM DE FOSFORO</t>
  </si>
  <si>
    <t>DOSAGEM DE GAMA-GLUTAMIL-TRANSFERASE (GAMA GT)</t>
  </si>
  <si>
    <t>DOSAGEM DE GLICOSE</t>
  </si>
  <si>
    <t>DOSAGEM DE GLICOSE-6-FOSFATO DESIDROGENASE</t>
  </si>
  <si>
    <t>DOSAGEM DE HAPTOGLOBINA</t>
  </si>
  <si>
    <t>DOSAGEM DE HEMOGLOBINA GLICOSILADA</t>
  </si>
  <si>
    <t>DOSAGEM DE LACTATO</t>
  </si>
  <si>
    <t>DOSAGEM DE LIPASE</t>
  </si>
  <si>
    <t>DOSAGEM DE MAGNESIO</t>
  </si>
  <si>
    <t>DOSAGEM DE POTASSIO</t>
  </si>
  <si>
    <t>DOSAGEM DE PROTEINAS TOTAIS</t>
  </si>
  <si>
    <t>DOSAGEM DE PROTEINAS TOTAIS E FRACOES</t>
  </si>
  <si>
    <t>DOSAGEM DE SODIO</t>
  </si>
  <si>
    <t>DOSAGEM DE TRANSAMINASE GLUTAMICO-OXALACETICA (TGO)</t>
  </si>
  <si>
    <t>DOSAGEM DE TRANSAMINASE GLUTAMICO-PIRUVICA (TGP)</t>
  </si>
  <si>
    <t>DOSAGEM DE TRANSFERRINA</t>
  </si>
  <si>
    <t>DOSAGEM DE TRIGLICERIDEOS</t>
  </si>
  <si>
    <t>DOSAGEM DE UREIA</t>
  </si>
  <si>
    <t>DOSAGEM DE VITAMINA B12</t>
  </si>
  <si>
    <t>ELETROFORESE DE LIPOPROTEINAS</t>
  </si>
  <si>
    <t>ELETROFORESE DE PROTEINAS</t>
  </si>
  <si>
    <t>GASOMETRIA (PH PCO2 PO2 BICARBONATO AS2 (EXCESSO OU DEFICIT BASE )</t>
  </si>
  <si>
    <t>TESTE DE TOLERANCIA A INSULINA / HIPOGLICEMIANTES ORAIS</t>
  </si>
  <si>
    <t>DOSAGEM DE 25 HIDROXIVITAMINA D</t>
  </si>
  <si>
    <t>CONTAGEM DE PLAQUETAS</t>
  </si>
  <si>
    <t>CONTAGEM DE RETICULOCITOS</t>
  </si>
  <si>
    <t>DETERMINACAO DE TEMPO DE COAGULACAO</t>
  </si>
  <si>
    <t>DETERMINACAO DE TEMPO DE SOBREVIDA DE HEMACIAS</t>
  </si>
  <si>
    <t>DETERMINACAO DE TEMPO DE TROMBOPLASTINA PARCIAL ATIVADA (TTP ATIVADA)</t>
  </si>
  <si>
    <t>DETERMINACAO DE TEMPO E ATIVIDADE DA PROTROMBINA (TAP)</t>
  </si>
  <si>
    <t>DETERMINACAO DE VELOCIDADE DE HEMOSSEDIMENTACAO (VHS)</t>
  </si>
  <si>
    <t>DOSAGEM DE ANTITROMBINA III</t>
  </si>
  <si>
    <t>DOSAGEM DE FATOR V</t>
  </si>
  <si>
    <t>DOSAGEM DE FIBRINOGENIO</t>
  </si>
  <si>
    <t>DOSAGEM DE HEMOGLOBINA</t>
  </si>
  <si>
    <t>ELETROFORESE DE HEMOGLOBINA</t>
  </si>
  <si>
    <t>ERITROGRAMA (ERITROCITOS, HEMOGLOBINA, HEMATOCRITO)</t>
  </si>
  <si>
    <t>HEMATOCRITO</t>
  </si>
  <si>
    <t>HEMOGRAMA COMPLETO</t>
  </si>
  <si>
    <t>LEUCOGRAMA</t>
  </si>
  <si>
    <t>PESQUISA DE CELULAS LE</t>
  </si>
  <si>
    <t>PESQUISA DE TRIPANOSSOMA</t>
  </si>
  <si>
    <t>TESTE DIRETO DE ANTIGLOBULINA HUMANA (TAD)</t>
  </si>
  <si>
    <t>DETERMINACAO DE COMPLEMENTO (CH50)</t>
  </si>
  <si>
    <t>DETERMINACAO QUANTITATIVA DE PROTEINA C REATIVA</t>
  </si>
  <si>
    <t>DOSAGEM DE ALFA-FETOPROTEINA</t>
  </si>
  <si>
    <t>DOSAGEM DE ANTIGENO PROSTATICO ESPECIFICO (PSA)</t>
  </si>
  <si>
    <t>DOSAGEM DE BETA-2-MICROGLOBULINA</t>
  </si>
  <si>
    <t>DOSAGEM DE COMPLEMENTO C3</t>
  </si>
  <si>
    <t>DOSAGEM DE COMPLEMENTO C4</t>
  </si>
  <si>
    <t>DOSAGEM DE CRIOAGLUTININA</t>
  </si>
  <si>
    <t>DOSAGEM DE IMUNOGLOBULINA A (IGA)</t>
  </si>
  <si>
    <t>DOSAGEM DE IMUNOGLOBULINA E (IGE)</t>
  </si>
  <si>
    <t>DOSAGEM DE PROTEINA C REATIVA</t>
  </si>
  <si>
    <t>IMUNOELETROFORESE DE PROTEINAS</t>
  </si>
  <si>
    <t>PESQUISA DE ANTICORPO IGG ANTICARDIOLIPINA</t>
  </si>
  <si>
    <t>PESQUISA DE ANTICORPO IGM ANTICARDIOLIPINA</t>
  </si>
  <si>
    <t>PESQUISA DE ANTICORPOS ANTI-DNA</t>
  </si>
  <si>
    <t>PESQUISA DE ANTICORPOS ANTI-HELICOBACTER PYLORI</t>
  </si>
  <si>
    <t>PESQUISA DE ANTICORPOS ANTI-HIV-1 + HIV-2 (ELISA)</t>
  </si>
  <si>
    <t>PESQUISA DE ANTICORPOS ANTI-HTLV-1 + HTLV-2</t>
  </si>
  <si>
    <t>PESQUISA DE ANTICORPOS ANTI-RIBONUCLEOPROTEINA (RNP)</t>
  </si>
  <si>
    <t>PESQUISA DE ANTICORPOS ANTI-SCHISTOSOMAS</t>
  </si>
  <si>
    <t>PESQUISA DE ANTICORPOS ANTI-SM</t>
  </si>
  <si>
    <t>PESQUISA DE ANTICORPOS ANTI-SS-A (RO)</t>
  </si>
  <si>
    <t>PESQUISA DE ANTICORPOS ANTI-SS-B (LA)</t>
  </si>
  <si>
    <t>PESQUISA DE ANTICORPOS ANTIESCLERODERMA (SCL 70)</t>
  </si>
  <si>
    <t>PESQUISA DE ANTICORPOS ANTIESTREPTOLISINA O (ASLO)</t>
  </si>
  <si>
    <t>PESQUISA DE ANTICORPOS ANTIFIGADO</t>
  </si>
  <si>
    <t>PESQUISA DE ANTICORPOS ANTIINSULINA</t>
  </si>
  <si>
    <t>PESQUISA DE ANTICORPOS ANTIMITOCONDRIA</t>
  </si>
  <si>
    <t>PESQUISA DE ANTICORPOS ANTIMUSCULO LISO</t>
  </si>
  <si>
    <t>PESQUISA DE ANTICORPOS ANTINUCLEO</t>
  </si>
  <si>
    <t>PESQUISA DE ANTICORPOS ANTIPARIETAIS</t>
  </si>
  <si>
    <t>PESQUISA DE ANTICORPOS ANTITIREOGLOBULINA</t>
  </si>
  <si>
    <t>PESQUISA DE ANTICORPOS CONTRA ANTIGENO DE SUPERFICIE DO VIRUS DA HEPATITE B (ANTI-HBS)</t>
  </si>
  <si>
    <t>PESQUISA DE ANTICORPOS CONTRA O VIRUS DA HEPATITE C (ANTI-HCV)</t>
  </si>
  <si>
    <t>PESQUISA DE ANTICORPOS CONTRA O VIRUS DO SARAMPO</t>
  </si>
  <si>
    <t>PESQUISA DE ANTICORPOS HETEROFILOS CONTA O VIRUS EPSTEIN-BARR</t>
  </si>
  <si>
    <t>PESQUISA DE ANTICORPOS IGG ANTICITOMEGALOVIRUS</t>
  </si>
  <si>
    <t>PESQUISA DE ANTICORPOS IGG ANTILEISHMANIAS</t>
  </si>
  <si>
    <t>PESQUISA DE ANTICORPOS IGG ANTITOXOPLASMA</t>
  </si>
  <si>
    <t>PESQUISA DE ANTICORPOS IGG E IGM CONTRA ANTIGENO CENTRAL DO VIRUS DA HEPATITE B (ANTI-HBC-TOTAL)</t>
  </si>
  <si>
    <t>PESQUISA DE ANTICORPOS IGG CONTRA ARBOVIRUS</t>
  </si>
  <si>
    <t>PESQUISA DE ANTICORPOS IGG CONTRA O VIRUS DA HEPATITE A (HAV-IGG)</t>
  </si>
  <si>
    <t>PESQUISA DE ANTICORPOS IGG CONTRA O VIRUS DA RUBEOLA</t>
  </si>
  <si>
    <t>PESQUISA DE ANTICORPOS IGG CONTRA O VIRUS DA VARICELA-HERPES ZOSTER</t>
  </si>
  <si>
    <t>PESQUISA DE ANTICORPOS IGG CONTRA O VIRUS EPSTEIN-BARR</t>
  </si>
  <si>
    <t>PESQUISA DE ANTICORPOS IGM ANTICITOMEGALOVIRUS</t>
  </si>
  <si>
    <t>PESQUISA DE ANTICORPOS IGM ANTILEISHMANIAS</t>
  </si>
  <si>
    <t>PESQUISA DE ANTICORPOS IGM ANTITOXOPLASMA</t>
  </si>
  <si>
    <t>PESQUISA DE ANTICORPOS IGM CONTRA ANTIGENO CENTRAL DO VIRUS DA HEPATITE B (ANTI-HBC-IGM)</t>
  </si>
  <si>
    <t>PESQUISA DE ANTICORPOS IGM CONTRA ARBOVIRUS</t>
  </si>
  <si>
    <t>PESQUISA DE ANTICORPOS IGM CONTRA O VIRUS DA HEPATITE A (HAV-IGG)</t>
  </si>
  <si>
    <t>PESQUISA DE ANTICORPOS IGM CONTRA O VIRUS DA RUBEOLA</t>
  </si>
  <si>
    <t>PESQUISA DE ANTICORPOS IGM CONTRA O VIRUS DA VARICELA-HERPES ZOSTER</t>
  </si>
  <si>
    <t>PESQUISA DE ANTICORPOS IGM CONTRA O VIRUS EPSTEIN-BARR</t>
  </si>
  <si>
    <t>PESQUISA DE ANTIGENO CARCINOEMBRIONARIO (CEA)</t>
  </si>
  <si>
    <t>PESQUISA DE ANTIGENO DE SUPERFICIE DO VIRUS DA HEPATITE B (HBSAG)</t>
  </si>
  <si>
    <t>PESQUISA DE ANTIGENO E DO VIRUS DA HEPATITE B (HBEAG)</t>
  </si>
  <si>
    <t>PESQUISA DE CRIOGLOBULINAS</t>
  </si>
  <si>
    <t>PESQUISA DE FATOR REUMATOIDE (WAALER-ROSE)</t>
  </si>
  <si>
    <t>PESQUISA DE IMUNOGLOBULINA E (IGE) ALERGENO-ESPECIFICA</t>
  </si>
  <si>
    <t>PESQUISA DE TRYPANOSOMA CRUZI (POR IMUNOFLUORESCENCIA)</t>
  </si>
  <si>
    <t>TESTE TREPONEMICO P/ DETECÇÃO DE SIFILIS</t>
  </si>
  <si>
    <t>TESTE NÃO TREPONEMICO P/ DETECÇÃO DE SIFILIS</t>
  </si>
  <si>
    <t>TESTE FTA-ABS IGG P/ DIAGNOSTICO DA SIFILIS</t>
  </si>
  <si>
    <t>TESTE FTA-ABS IGM P/ DIAGNOSTICO DA SIFILIS</t>
  </si>
  <si>
    <t>DOSAGEM DE ANTICORPOS ANTITRANSGLUTAMINAISE RECOMBINANTE HUMANO IGA</t>
  </si>
  <si>
    <t>DOSAGEM DE TROPONINA</t>
  </si>
  <si>
    <t>DOSAGEM DO ANTÍGENO CA 125</t>
  </si>
  <si>
    <t>DOSAGEM DE GORDURA FECAL</t>
  </si>
  <si>
    <t>EXAME COPROLOGICO FUNCIONAL</t>
  </si>
  <si>
    <t>PESQUISA DE ENTEROBIUS VERMICULARES (OXIURUS OXIURA)</t>
  </si>
  <si>
    <t>PESQUISA DE EOSINOFILOS</t>
  </si>
  <si>
    <t>PESQUISA DE LEUCOCITOS NAS FEZES</t>
  </si>
  <si>
    <t>PESQUISA DE OVOS E CISTOS DE PARASITAS</t>
  </si>
  <si>
    <t>PESQUISA DE SANGUE OCULTO NAS FEZES</t>
  </si>
  <si>
    <t>PESQUISA DE SUBSTANCIAS REDUTORAS NAS FEZES</t>
  </si>
  <si>
    <t>ANALISE DE CARACTERES FISICOS, ELEMENTOS E SEDIMENTO DA URINA</t>
  </si>
  <si>
    <t>CLEARANCE DE CREATININA</t>
  </si>
  <si>
    <t>CLEARANCE DE UREIA</t>
  </si>
  <si>
    <t>DOSAGEM DE CITRATO</t>
  </si>
  <si>
    <t>DOSAGEM DE MICROALBUMINA NA URINA</t>
  </si>
  <si>
    <t>DOSAGEM DE OXALATO</t>
  </si>
  <si>
    <t>DOSAGEM DE PROTEINAS (URINA DE 24 HORAS)</t>
  </si>
  <si>
    <t>PESQUISA DE CISTINA NA URINA</t>
  </si>
  <si>
    <t>PESQUISA DE FENIL-CETONA NA URINA</t>
  </si>
  <si>
    <t>DETERMINACAO DE RETENCAO DE T3</t>
  </si>
  <si>
    <t>DOSAGEM DE 17-ALFA-HIDROXIPROGESTERONA</t>
  </si>
  <si>
    <t>DOSAGEM DE ACIDO 5-HIDROXI-INDOL-ACETICO (SEROTONINA)</t>
  </si>
  <si>
    <t>DOSAGEM DE ADRENOCORTICOTROFICO (ACTH)</t>
  </si>
  <si>
    <t>DOSAGEM DE ALDOSTERONA</t>
  </si>
  <si>
    <t>DOSAGEM DE ANDROSTENEDIONA</t>
  </si>
  <si>
    <t>DOSAGEM DE CALCITONINA</t>
  </si>
  <si>
    <t>DOSAGEM DE CORTISOL</t>
  </si>
  <si>
    <t>DOSAGEM DE DIHIDROTESTOTERONA (DHT)</t>
  </si>
  <si>
    <t>DOSAGEM DE ESTRADIOL</t>
  </si>
  <si>
    <t>DOSAGEM DE ESTRIOL</t>
  </si>
  <si>
    <t>DOSAGEM DE ESTRONA</t>
  </si>
  <si>
    <t>DOSAGEM DE GONADOTROFINA CORIONICA HUMANA (HCG, BETA HCG)</t>
  </si>
  <si>
    <t>DOSAGEM DE HORMONIO DE CRESCIMENTO (HGH)</t>
  </si>
  <si>
    <t>DOSAGEM DE HORMONIO FOLICULO-ESTIMULANTE (FSH)</t>
  </si>
  <si>
    <t>DOSAGEM DE HORMONIO LUTEINIZANTE (LH)</t>
  </si>
  <si>
    <t>DOSAGEM DE HORMONIO TIREOESTIMULANTE (TSH)</t>
  </si>
  <si>
    <t>DOSAGEM DE INSULINA</t>
  </si>
  <si>
    <t>DOSAGEM DE PARATORMONIO</t>
  </si>
  <si>
    <t>DOSAGEM DE PEPTIDEO C</t>
  </si>
  <si>
    <t>DOSAGEM DE PROGESTERONA</t>
  </si>
  <si>
    <t>DOSAGEM DE PROLACTINA</t>
  </si>
  <si>
    <t>DOSAGEM DE RENINA</t>
  </si>
  <si>
    <t>DOSAGEM DE SOMATOMEDINA C (IGF1)</t>
  </si>
  <si>
    <t>DOSAGEM DE SULFATO DE HIDROEPIANDROSTERONA (DHEAS)</t>
  </si>
  <si>
    <t>DOSAGEM DE TESTOSTERONA</t>
  </si>
  <si>
    <t>DOSAGEM DE TESTOSTERONA LIVRE</t>
  </si>
  <si>
    <t>DOSAGEM DE TIROXINA (T4)</t>
  </si>
  <si>
    <t>DOSAGEM DE TIROXINA LIVRE (T4 LIVRE)</t>
  </si>
  <si>
    <t>DOSAGEM DE TRIIODOTIRONINA (T3)</t>
  </si>
  <si>
    <t>TESTE DE SUPRESSAO DO CORTISOL APOS DEXAMETASONA</t>
  </si>
  <si>
    <t>DOSAGEM DE ACIDO HIPURICO</t>
  </si>
  <si>
    <t>DOSAGEM DE ACIDO VALPROICO</t>
  </si>
  <si>
    <t>DOSAGEM DE ALUMINIO</t>
  </si>
  <si>
    <t>DOSAGEM DE BARBITURATOS</t>
  </si>
  <si>
    <t>DOSAGEM DE BENZODIAZEPINICOS</t>
  </si>
  <si>
    <t>DOSAGEM DE CARBAMAZEPINA</t>
  </si>
  <si>
    <t>DOSAGEM DE CHUMBO</t>
  </si>
  <si>
    <t>DOSAGEM DE COBRE</t>
  </si>
  <si>
    <t>DOSAGEM DE FENITOINA</t>
  </si>
  <si>
    <t>DOSAGEM DE LITIO</t>
  </si>
  <si>
    <t>DOSAGEM DE ZINCO</t>
  </si>
  <si>
    <t>ANTIBIOGRAMA</t>
  </si>
  <si>
    <t>BACILOSCOPIA DIRETA P/ BAAR TUBERCULOS (CONTROLE)</t>
  </si>
  <si>
    <t>BACTERIOSCOPIA (GRAM)</t>
  </si>
  <si>
    <t>CULTURA DE BACTERIAS P/ IDENTIFICACAO</t>
  </si>
  <si>
    <t>CULTURA PARA BAAR</t>
  </si>
  <si>
    <t>CULTURA PARA IDENTIFICACAO DE FUNGOS</t>
  </si>
  <si>
    <t>EXAME MICROBIOLOGICO A FRESCO (DIRETO)</t>
  </si>
  <si>
    <t>HEMOCULTURA</t>
  </si>
  <si>
    <t>PESQUISA DE ESPERMATOZOIDES (APOS VASECTOMIA)</t>
  </si>
  <si>
    <t>PROVA DO LATEX P/ PESQUISA DO FATOR REUMATOIDE</t>
  </si>
  <si>
    <t>DETERMINACAO DE CARIOTIPO EM SANGUE PERIFERICO (C/ TECNICA DE BANDAS)</t>
  </si>
  <si>
    <t>DOSAGEM DE FENILALANINA E TSH OU T4</t>
  </si>
  <si>
    <t>DOSAGEM DE TRIPSINA IMUNORREATIVA (COMPONENTE DO TESTE DO PEZINHO)</t>
  </si>
  <si>
    <t>DOSAGEM DA ATIVIDADE DA BIOTINIDASE EM AMOSTRAS DE SANGUE EM PAPEL DE FILTRO (COMPONENTE DO TESTE DO PEZINHO)</t>
  </si>
  <si>
    <t>PESQUISA DE FATOR RH (INCLUI D FRACO)</t>
  </si>
  <si>
    <t>TESTE INDIRETO DE ANTIGLOBULINA HUMANA (TIA)</t>
  </si>
  <si>
    <t>EXAME DE CITOLOGIA (EXCETO CERVICO-VAGINAL)</t>
  </si>
  <si>
    <t>TESTE RÁPIDO PARA DETECÇÃO DE INFECÇÃO PELO HIV</t>
  </si>
  <si>
    <t>Total</t>
  </si>
  <si>
    <t>% APLICADO</t>
  </si>
  <si>
    <t>CÓDIGO</t>
  </si>
  <si>
    <t>VALOR UNITÁRIO COM %</t>
  </si>
  <si>
    <t>VALOR ANUAL COM %</t>
  </si>
  <si>
    <t>VALOR UNITÁRIO REFERÊNCIA</t>
  </si>
  <si>
    <t>/\ MÉDIA %</t>
  </si>
  <si>
    <t>4.03.01.35-4 Apolipoproteína A (Apo A), dosagem</t>
  </si>
  <si>
    <t>4.03.01.36-2 Apolipoproteína B (Apo B), dosagem</t>
  </si>
  <si>
    <t>4.03.01.95-8 Frutosaminas (proteínas glicosiladas), dosagem</t>
  </si>
  <si>
    <t>4.03.02.11-3 Homocisteína, dosagem</t>
  </si>
  <si>
    <t>4.03.02.16-4 Lactose, teste de tolerância</t>
  </si>
  <si>
    <t>4.03.02.60-1 Vitamina A, dosagem</t>
  </si>
  <si>
    <t>4.03.02.63-6 Lipídios totais, dosagem</t>
  </si>
  <si>
    <t>4.03.02.74-1 Lamotrigina, pesquisa e/ou dosagem</t>
  </si>
  <si>
    <t>4.03.02.77-6 Peptídeo natriurético BNP/PROBNP, dosagem</t>
  </si>
  <si>
    <t>4.03.02.79-2 Vitamina B2, dosagem</t>
  </si>
  <si>
    <t>4.03.04.01-9 Anticoagulante lúpico, pesquisa</t>
  </si>
  <si>
    <t>4.03.04.50-7 Proteína C, dosagem</t>
  </si>
  <si>
    <t>4.03.04.90-6 Dímero D, dosagem</t>
  </si>
  <si>
    <t>4.03.05.29-5 Eritropoietina, dosagem</t>
  </si>
  <si>
    <t>4.03.05.40-6 IGF BP3 (proteína ligadora dos fatores de crescimento “insulin-like”), dosagem</t>
  </si>
  <si>
    <t>4.03.06.16-0 Anticentrômero, pesquisa</t>
  </si>
  <si>
    <t>4.03.06.25-9 Anticorpos antiendomisio – IgG, IgM, IgA (cada), dosagem</t>
  </si>
  <si>
    <t>4.03.06.26-7 Anticorpos naturais – isoaglutininas, pesquisas</t>
  </si>
  <si>
    <t>4.03.06.40-2 Antineutrófilos (anca) C, pesquisa</t>
  </si>
  <si>
    <t>4.03.06.41-0 Antineutrófilos (anca) P, pesquisa</t>
  </si>
  <si>
    <t>4.03.06.68-2 Clostridium difficile, toxina A, pesquisa e/ou dosagem</t>
  </si>
  <si>
    <t>4.03.06.83-6 Esporotricose, reação sorológica</t>
  </si>
  <si>
    <t>4.03.08.80-4 Anticorpos anti peptídeo citrulinado cítrico</t>
  </si>
  <si>
    <t>4.03.11.10-4 Dismorfismo eritrocitário, pesquisa (contraste de fase) na urina</t>
  </si>
  <si>
    <t>4.03.11.16-3 Metanefrinas urinárias, dosagem</t>
  </si>
  <si>
    <t>4.03.11.23-6 2,5-hexanodiona, dosagem na urina</t>
  </si>
  <si>
    <t>4.03.13.25-5 Selênio, dosagem</t>
  </si>
  <si>
    <t>4.03.14.43-0 HLA B27, genotipagem</t>
  </si>
  <si>
    <t>4.03.16.08-4 Anticorpo anti-receptor de TSH (TRAB), dosagem</t>
  </si>
  <si>
    <t>4.03.16.15-7 Anti-TPO, dosagem</t>
  </si>
  <si>
    <t>4.03.16.30-0 Globulina de ligação de hormônios sexuais (SHBG), dosagem</t>
  </si>
  <si>
    <t>4.03.16.37-8 Marcadores tumorais (CA 19.9, CA 125, CA 72-4, CA 15-3, etc.), cada dosagem</t>
  </si>
  <si>
    <t>4.03.21.61-4 Topiramato, dosagem (sangue)</t>
  </si>
  <si>
    <t>4.05.03.10-0 Identificação de mutação por sequenciamento do DNA, por 100 pares de base sequenciadas, por amostra</t>
  </si>
  <si>
    <t>4.03.16.17-3 Catecolaminas, dosagem</t>
  </si>
  <si>
    <t>4.03.07.61-1 Parvovírus – IgG, IgM (cada), pesquisa</t>
  </si>
  <si>
    <t>CONSULTA/ATENDIMENTO DOMICILIAR NA ATENÇÃO ESPECIALIZADA</t>
  </si>
  <si>
    <t>COLETA DE MATERIAL P/ EXAME LABORATORIAL</t>
  </si>
  <si>
    <t>VALOR PROPOST</t>
  </si>
  <si>
    <t>VALOR ANUAL TOTAL</t>
  </si>
  <si>
    <t>QUANTIDADE ANUAL HOSPITAL</t>
  </si>
  <si>
    <t>QUANTIDADE ANUAL UPA</t>
  </si>
  <si>
    <t>4.03.24.19-2 Antígeno NS1 do vírus da Dengue</t>
  </si>
  <si>
    <t>EXAME CITOPATOLOGICO CERVICO-VAGINAL/MICROFLORA</t>
  </si>
  <si>
    <t>EXAME CITOPATOLÓGICO CERVICO VAGINAL/MICROFLORA-RASTREAMENTO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</si>
</sst>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44" formatCode="_-&quot;R$&quot;\ * #,##0.00_-;\-&quot;R$&quot;\ * #,##0.00_-;_-&quot;R$&quot;\ * &quot;-&quot;??_-;_-@_-"/>
    <numFmt numFmtId="168" formatCode="0000000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">
    <xf numFmtId="0" fontId="0" fillId="0" borderId="0" xfId="0"/>
    <xf numFmtId="8" fontId="0" fillId="0" borderId="0" xfId="0" applyNumberFormat="1"/>
    <xf numFmtId="3" fontId="0" fillId="0" borderId="0" xfId="0" applyNumberFormat="1"/>
    <xf numFmtId="168" fontId="0" fillId="0" borderId="0" xfId="0" applyNumberFormat="1"/>
    <xf numFmtId="9" fontId="0" fillId="0" borderId="0" xfId="0" applyNumberFormat="1"/>
    <xf numFmtId="0" fontId="0" fillId="0" borderId="0" xfId="0" applyNumberFormat="1"/>
    <xf numFmtId="0" fontId="2" fillId="0" borderId="0" xfId="0" applyFont="1" applyAlignment="1">
      <alignment horizontal="center"/>
    </xf>
    <xf numFmtId="0" fontId="0" fillId="0" borderId="0" xfId="0" applyNumberFormat="1" applyFont="1"/>
    <xf numFmtId="8" fontId="0" fillId="0" borderId="0" xfId="0" applyNumberFormat="1" applyFont="1"/>
    <xf numFmtId="9" fontId="0" fillId="0" borderId="0" xfId="0" applyNumberFormat="1" applyFont="1"/>
    <xf numFmtId="0" fontId="3" fillId="0" borderId="0" xfId="0" applyFont="1"/>
    <xf numFmtId="44" fontId="0" fillId="0" borderId="0" xfId="1" applyFont="1"/>
    <xf numFmtId="44" fontId="0" fillId="0" borderId="0" xfId="0" applyNumberFormat="1"/>
    <xf numFmtId="9" fontId="0" fillId="0" borderId="0" xfId="2" applyFont="1" applyProtection="1">
      <protection locked="0"/>
    </xf>
    <xf numFmtId="44" fontId="0" fillId="0" borderId="0" xfId="1" applyFont="1" applyProtection="1">
      <protection locked="0"/>
    </xf>
    <xf numFmtId="8" fontId="0" fillId="0" borderId="0" xfId="1" applyNumberFormat="1" applyFont="1"/>
  </cellXfs>
  <cellStyles count="3">
    <cellStyle name="Moeda" xfId="1" builtinId="4"/>
    <cellStyle name="Normal" xfId="0" builtinId="0"/>
    <cellStyle name="Porcentagem" xfId="2" builtinId="5"/>
  </cellStyles>
  <dxfs count="47">
    <dxf>
      <numFmt numFmtId="12" formatCode="&quot;R$&quot;\ #,##0.00;[Red]\-&quot;R$&quot;\ #,##0.00"/>
    </dxf>
    <dxf>
      <numFmt numFmtId="0" formatCode="General"/>
    </dxf>
    <dxf>
      <numFmt numFmtId="13" formatCode="0%"/>
    </dxf>
    <dxf>
      <numFmt numFmtId="12" formatCode="&quot;R$&quot;\ #,##0.00;[Red]\-&quot;R$&quot;\ #,##0.00"/>
    </dxf>
    <dxf>
      <numFmt numFmtId="34" formatCode="_-&quot;R$&quot;\ * #,##0.00_-;\-&quot;R$&quot;\ * #,##0.00_-;_-&quot;R$&quot;\ * &quot;-&quot;??_-;_-@_-"/>
    </dxf>
    <dxf>
      <numFmt numFmtId="0" formatCode="General"/>
    </dxf>
    <dxf>
      <numFmt numFmtId="34" formatCode="_-&quot;R$&quot;\ * #,##0.00_-;\-&quot;R$&quot;\ * #,##0.00_-;_-&quot;R$&quot;\ * &quot;-&quot;??_-;_-@_-"/>
    </dxf>
    <dxf>
      <numFmt numFmtId="0" formatCode="General"/>
    </dxf>
    <dxf>
      <numFmt numFmtId="12" formatCode="&quot;R$&quot;\ #,##0.00;[Red]\-&quot;R$&quot;\ #,##0.00"/>
    </dxf>
    <dxf>
      <numFmt numFmtId="0" formatCode="General"/>
    </dxf>
    <dxf>
      <numFmt numFmtId="13" formatCode="0%"/>
    </dxf>
    <dxf>
      <numFmt numFmtId="12" formatCode="&quot;R$&quot;\ #,##0.00;[Red]\-&quot;R$&quot;\ #,##0.00"/>
    </dxf>
    <dxf>
      <numFmt numFmtId="12" formatCode="&quot;R$&quot;\ #,##0.00;[Red]\-&quot;R$&quot;\ #,##0.00"/>
    </dxf>
    <dxf>
      <numFmt numFmtId="0" formatCode="General"/>
    </dxf>
    <dxf>
      <numFmt numFmtId="13" formatCode="0%"/>
    </dxf>
    <dxf>
      <numFmt numFmtId="12" formatCode="&quot;R$&quot;\ #,##0.00;[Red]\-&quot;R$&quot;\ #,##0.00"/>
    </dxf>
    <dxf>
      <numFmt numFmtId="34" formatCode="_-&quot;R$&quot;\ * #,##0.00_-;\-&quot;R$&quot;\ * #,##0.00_-;_-&quot;R$&quot;\ * &quot;-&quot;??_-;_-@_-"/>
    </dxf>
    <dxf>
      <numFmt numFmtId="34" formatCode="_-&quot;R$&quot;\ * #,##0.00_-;\-&quot;R$&quot;\ * #,##0.00_-;_-&quot;R$&quot;\ * &quot;-&quot;??_-;_-@_-"/>
    </dxf>
    <dxf>
      <protection locked="0" hidden="0"/>
    </dxf>
    <dxf>
      <numFmt numFmtId="168" formatCode="00000000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2" formatCode="&quot;R$&quot;\ #,##0.00;[Red]\-&quot;R$&quot;\ 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3" formatCode="0%"/>
    </dxf>
    <dxf>
      <numFmt numFmtId="12" formatCode="&quot;R$&quot;\ #,##0.00;[Red]\-&quot;R$&quot;\ 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-&quot;R$&quot;\ * #,##0.00_-;\-&quot;R$&quot;\ * #,##0.00_-;_-&quot;R$&quot;\ * &quot;-&quot;??_-;_-@_-"/>
    </dxf>
    <dxf>
      <numFmt numFmtId="12" formatCode="&quot;R$&quot;\ #,##0.00;[Red]\-&quot;R$&quot;\ 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0" hidden="0"/>
    </dxf>
    <dxf>
      <numFmt numFmtId="34" formatCode="_-&quot;R$&quot;\ * #,##0.00_-;\-&quot;R$&quot;\ * #,##0.00_-;_-&quot;R$&quot;\ * &quot;-&quot;??_-;_-@_-"/>
    </dxf>
    <dxf>
      <numFmt numFmtId="34" formatCode="_-&quot;R$&quot;\ * #,##0.00_-;\-&quot;R$&quot;\ * #,##0.00_-;_-&quot;R$&quot;\ * &quot;-&quot;??_-;_-@_-"/>
    </dxf>
    <dxf>
      <protection locked="0" hidden="0"/>
    </dxf>
    <dxf>
      <numFmt numFmtId="168" formatCode="0000000000"/>
    </dxf>
    <dxf>
      <numFmt numFmtId="34" formatCode="_-&quot;R$&quot;\ * #,##0.00_-;\-&quot;R$&quot;\ * #,##0.00_-;_-&quot;R$&quot;\ * &quot;-&quot;??_-;_-@_-"/>
    </dxf>
    <dxf>
      <numFmt numFmtId="34" formatCode="_-&quot;R$&quot;\ * #,##0.00_-;\-&quot;R$&quot;\ * #,##0.00_-;_-&quot;R$&quot;\ * &quot;-&quot;??_-;_-@_-"/>
    </dxf>
    <dxf>
      <protection locked="0" hidden="0"/>
    </dxf>
    <dxf>
      <numFmt numFmtId="168" formatCode="0000000000"/>
    </dxf>
    <dxf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0" hidden="0"/>
    </dxf>
    <dxf>
      <protection locked="0" hidden="0"/>
    </dxf>
    <dxf>
      <numFmt numFmtId="168" formatCode="00000000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2" formatCode="&quot;R$&quot;\ #,##0.00;[Red]\-&quot;R$&quot;\ 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</dxf>
    <dxf>
      <numFmt numFmtId="12" formatCode="&quot;R$&quot;\ #,##0.00;[Red]\-&quot;R$&quot;\ 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168" formatCode="00000000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FE94DDE-9B3D-4EAB-A4AE-6ECFC5AC29C6}" name="Grupo1_Item1_EletivoSUS" displayName="Grupo1_Item1_EletivoSUS" ref="A1:H215" totalsRowCount="1">
  <autoFilter ref="A1:H214" xr:uid="{11547878-BE0A-4239-96CA-F0228538DA41}"/>
  <tableColumns count="8">
    <tableColumn id="1" xr3:uid="{F5F357B8-F814-4056-B720-5D2B1EFE767A}" name="CÓDIGO" totalsRowLabel="Total" dataDxfId="46"/>
    <tableColumn id="2" xr3:uid="{0B1B3115-D630-4628-8545-56F6EAB31B05}" name="PROCEDIMENTO"/>
    <tableColumn id="3" xr3:uid="{77B45725-C230-479F-AFAC-704FFF5DA393}" name="QUANTIDADE ANUAL"/>
    <tableColumn id="4" xr3:uid="{F1C6AC8A-F532-4737-8AE3-132EE29971EC}" name="VALOR UNITÁRIO REFERÊNCIA" dataCellStyle="Moeda"/>
    <tableColumn id="5" xr3:uid="{88456EF4-FDA6-454F-8D76-1A64E2337718}" name="VALOR ANUAL" totalsRowFunction="sum" totalsRowDxfId="11" dataCellStyle="Moeda">
      <calculatedColumnFormula>Grupo1_Item1_EletivoSUS[[#This Row],[VALOR UNITÁRIO REFERÊNCIA]]*Grupo1_Item1_EletivoSUS[[#This Row],[QUANTIDADE ANUAL]]</calculatedColumnFormula>
    </tableColumn>
    <tableColumn id="6" xr3:uid="{506D7DF1-A8D1-4EA3-81A4-114B959FA449}" name="% APLICADO" totalsRowFunction="average" dataDxfId="38" totalsRowDxfId="10" dataCellStyle="Porcentagem"/>
    <tableColumn id="7" xr3:uid="{8A128981-744F-4955-8F39-800D624CD863}" name="VALOR UNITÁRIO COM %" totalsRowDxfId="9" dataCellStyle="Moeda">
      <calculatedColumnFormula>Grupo1_Item1_EletivoSUS[[#This Row],[VALOR UNITÁRIO REFERÊNCIA]]+Grupo1_Item1_EletivoSUS[[#This Row],[VALOR UNITÁRIO REFERÊNCIA]]*Grupo1_Item1_EletivoSUS[[#This Row],[% APLICADO]]</calculatedColumnFormula>
    </tableColumn>
    <tableColumn id="8" xr3:uid="{3FD01463-AAF1-43F1-AD29-906664E50A4B}" name="VALOR ANUAL COM %" totalsRowFunction="sum" totalsRowDxfId="8" dataCellStyle="Moeda">
      <calculatedColumnFormula>Grupo1_Item1_EletivoSUS[[#This Row],[VALOR UNITÁRIO COM %]]*Grupo1_Item1_EletivoSUS[[#This Row],[QUANTIDADE ANUAL]]</calculatedColumnFormula>
    </tableColumn>
  </tableColumns>
  <tableStyleInfo name="TableStyleMedium1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C1096AB-DE84-4D92-9AEE-05A62374C0ED}" name="Grupo1_Item2_EletivoCBHPM" displayName="Grupo1_Item2_EletivoCBHPM" ref="A1:G39" totalsRowCount="1">
  <autoFilter ref="A1:G38" xr:uid="{FFCEA1E5-7D34-495E-8F46-F11C1C30CFD1}"/>
  <tableColumns count="7">
    <tableColumn id="1" xr3:uid="{E7ECACE9-762C-418E-879C-627255CB1D21}" name="PROCEDIMENTO" totalsRowLabel="Total"/>
    <tableColumn id="2" xr3:uid="{97E1327F-0214-4A28-B73D-C6FF0DF6D840}" name="QUANTIDADE ANUAL"/>
    <tableColumn id="3" xr3:uid="{D40B8EFB-D578-4899-B273-B81CA2F9C975}" name="VALOR UNITÁRIO REFERÊNCIA" dataCellStyle="Moeda"/>
    <tableColumn id="4" xr3:uid="{03E02113-D360-4A0E-B080-ED530796B705}" name="VALOR ANUAL" totalsRowFunction="sum" totalsRowDxfId="43" dataCellStyle="Moeda">
      <calculatedColumnFormula>Grupo1_Item2_EletivoCBHPM[[#This Row],[VALOR UNITÁRIO REFERÊNCIA]]*Grupo1_Item2_EletivoCBHPM[[#This Row],[QUANTIDADE ANUAL]]</calculatedColumnFormula>
    </tableColumn>
    <tableColumn id="5" xr3:uid="{5EDE75F8-FCD8-49A1-AAB7-7AFF1A3C5EF2}" name="% APLICADO" totalsRowFunction="average" dataDxfId="37" totalsRowDxfId="40" dataCellStyle="Porcentagem"/>
    <tableColumn id="6" xr3:uid="{F61DD190-9486-46BC-8E56-043E47FF9884}" name="VALOR UNITÁRIO COM %" dataDxfId="45" totalsRowDxfId="42" dataCellStyle="Moeda">
      <calculatedColumnFormula>Grupo1_Item2_EletivoCBHPM[[#This Row],[VALOR UNITÁRIO REFERÊNCIA]]-Grupo1_Item2_EletivoCBHPM[[#This Row],[VALOR UNITÁRIO REFERÊNCIA]]*Grupo1_Item2_EletivoCBHPM[[#This Row],[% APLICADO]]</calculatedColumnFormula>
    </tableColumn>
    <tableColumn id="7" xr3:uid="{16BDD0C0-D5AB-45E5-A47C-B0415FB3BC17}" name="VALOR ANUAL COM %" totalsRowFunction="sum" dataDxfId="44" totalsRowDxfId="41" dataCellStyle="Moeda">
      <calculatedColumnFormula>Grupo1_Item2_EletivoCBHPM[[#This Row],[VALOR UNITÁRIO COM %]]*Grupo1_Item2_EletivoCBHPM[[#This Row],[QUANTIDADE ANUAL]]</calculatedColumnFormula>
    </tableColumn>
  </tableColumns>
  <tableStyleInfo name="TableStyleMedium1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A1FBA07-E378-4807-911D-C65C9A448A0B}" name="Grupo1_Item3_ColetaDomiciliar" displayName="Grupo1_Item3_ColetaDomiciliar" ref="A1:H3" totalsRowCount="1">
  <autoFilter ref="A1:H2" xr:uid="{38B5DFD2-3AE2-4AD8-A70F-02BDCD4A6B61}"/>
  <tableColumns count="8">
    <tableColumn id="1" xr3:uid="{C9C04D8D-DB62-449F-9FC3-57985F9E0ADB}" name="CÓDIGO" totalsRowLabel="Total" dataDxfId="39"/>
    <tableColumn id="2" xr3:uid="{7C321867-AD07-45E5-A2C6-AC30B5A08323}" name="PROCEDIMENTO"/>
    <tableColumn id="3" xr3:uid="{632EA33A-C47D-4FA3-BAD0-CF61DB29B5EB}" name="QUANTIDADE ANUAL"/>
    <tableColumn id="4" xr3:uid="{9107F7F7-9ED0-4365-884D-61167539EB1F}" name="VALOR UNITÁRIO REFERÊNCIA" totalsRowDxfId="7" dataCellStyle="Moeda"/>
    <tableColumn id="5" xr3:uid="{ECC62F71-2407-4624-902B-8AF2FBB39A8C}" name="VALOR ANUAL" totalsRowFunction="sum" totalsRowDxfId="6" dataCellStyle="Moeda">
      <calculatedColumnFormula>Grupo1_Item3_ColetaDomiciliar[[#This Row],[VALOR UNITÁRIO REFERÊNCIA]]*Grupo1_Item3_ColetaDomiciliar[[#This Row],[QUANTIDADE ANUAL]]</calculatedColumnFormula>
    </tableColumn>
    <tableColumn id="6" xr3:uid="{5EE5E32A-AD3E-4A3F-88D4-A3B3C1714443}" name="% APLICADO" dataDxfId="36" totalsRowDxfId="5" dataCellStyle="Porcentagem"/>
    <tableColumn id="7" xr3:uid="{6481D2CD-F66C-4319-A158-3AE5DBD8C424}" name="VALOR UNITÁRIO COM %">
      <calculatedColumnFormula>Grupo1_Item3_ColetaDomiciliar[[#This Row],[VALOR UNITÁRIO REFERÊNCIA]]+Grupo1_Item3_ColetaDomiciliar[[#This Row],[VALOR UNITÁRIO REFERÊNCIA]]*Grupo1_Item3_ColetaDomiciliar[[#This Row],[% APLICADO]]</calculatedColumnFormula>
    </tableColumn>
    <tableColumn id="8" xr3:uid="{8FA13FAF-F1E4-410A-9ABA-2E15FA761886}" name="VALOR ANUAL COM %" totalsRowFunction="sum" totalsRowDxfId="4">
      <calculatedColumnFormula>Grupo1_Item3_ColetaDomiciliar[[#This Row],[VALOR UNITÁRIO COM %]]*Grupo1_Item3_ColetaDomiciliar[[#This Row],[QUANTIDADE ANUAL]]</calculatedColumnFormula>
    </tableColumn>
  </tableColumns>
  <tableStyleInfo name="TableStyleMedium16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6F9D91B-3EA8-48B6-8156-0AF7FAF46F23}" name="Grupo1_Item3_ColetaDomiciliar6" displayName="Grupo1_Item3_ColetaDomiciliar6" ref="A1:E2">
  <autoFilter ref="A1:E2" xr:uid="{38B5DFD2-3AE2-4AD8-A70F-02BDCD4A6B61}"/>
  <tableColumns count="5">
    <tableColumn id="1" xr3:uid="{4815394C-A6F2-49B6-8C24-EDD4135EA725}" name="CÓDIGO" totalsRowLabel="Total" dataDxfId="35"/>
    <tableColumn id="2" xr3:uid="{F07E6407-45B0-40E6-890C-C2FEACD0F58A}" name="PROCEDIMENTO"/>
    <tableColumn id="3" xr3:uid="{08325A91-1C0A-47CE-90C4-E5D6A8514B68}" name="QUANTIDADE ANUAL">
      <calculatedColumnFormula>60*12</calculatedColumnFormula>
    </tableColumn>
    <tableColumn id="5" xr3:uid="{552B47B6-D114-419A-888E-F01CA42F6D61}" name="VALOR PROPOST" dataDxfId="34" totalsRowDxfId="32" dataCellStyle="Moeda"/>
    <tableColumn id="8" xr3:uid="{DBDCC34D-A397-42D9-8D35-AAF8AD401C6B}" name="VALOR ANUAL TOTAL" totalsRowFunction="sum" totalsRowDxfId="33">
      <calculatedColumnFormula>Grupo1_Item3_ColetaDomiciliar6[[#This Row],[VALOR PROPOST]]*Grupo1_Item3_ColetaDomiciliar6[[#This Row],[QUANTIDADE ANUAL]]</calculatedColumnFormula>
    </tableColumn>
  </tableColumns>
  <tableStyleInfo name="TableStyleMedium16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4CB5E1A7-C4B8-4BD6-8732-E9589E713404}" name="Grupo2_Item5_UrgênciaSUS" displayName="Grupo2_Item5_UrgênciaSUS" ref="A1:I41" totalsRowCount="1">
  <autoFilter ref="A1:I40" xr:uid="{11547878-BE0A-4239-96CA-F0228538DA41}"/>
  <tableColumns count="9">
    <tableColumn id="1" xr3:uid="{06138920-FAFC-4B0C-85D9-047BEDC10822}" name="CÓDIGO" totalsRowLabel="Total" dataDxfId="31"/>
    <tableColumn id="2" xr3:uid="{865136A2-FE2C-4FB6-82C3-9F7279D0D3F5}" name="PROCEDIMENTO"/>
    <tableColumn id="9" xr3:uid="{215A787C-1336-4DD1-8C6D-74366C9FD623}" name="QUANTIDADE ANUAL HOSPITAL"/>
    <tableColumn id="3" xr3:uid="{E6E2F390-589E-4004-A345-EF692946B041}" name="QUANTIDADE ANUAL UPA"/>
    <tableColumn id="4" xr3:uid="{4EFC24A4-EF2F-4DEC-9068-A9D51A98C352}" name="VALOR UNITÁRIO REFERÊNCIA" dataCellStyle="Moeda"/>
    <tableColumn id="5" xr3:uid="{6B954068-7312-422B-9170-D35D189AFC79}" name="VALOR ANUAL" totalsRowFunction="sum" dataDxfId="29" totalsRowDxfId="3" dataCellStyle="Moeda">
      <calculatedColumnFormula>Grupo2_Item5_UrgênciaSUS[[#This Row],[VALOR UNITÁRIO REFERÊNCIA]]*(Grupo2_Item5_UrgênciaSUS[[#This Row],[QUANTIDADE ANUAL UPA]]+Grupo2_Item5_UrgênciaSUS[[#This Row],[QUANTIDADE ANUAL HOSPITAL]])</calculatedColumnFormula>
    </tableColumn>
    <tableColumn id="6" xr3:uid="{D4D454F1-3D73-4D47-A156-ACFBD6280ECF}" name="% APLICADO" totalsRowFunction="average" dataDxfId="30" totalsRowDxfId="2" dataCellStyle="Porcentagem"/>
    <tableColumn id="7" xr3:uid="{C306DE2C-8593-4713-9BFE-4868E28EBED9}" name="VALOR UNITÁRIO COM %" totalsRowDxfId="1" dataCellStyle="Moeda">
      <calculatedColumnFormula>Grupo2_Item5_UrgênciaSUS[[#This Row],[VALOR UNITÁRIO REFERÊNCIA]]+Grupo2_Item5_UrgênciaSUS[[#This Row],[VALOR UNITÁRIO REFERÊNCIA]]*Grupo2_Item5_UrgênciaSUS[[#This Row],[% APLICADO]]</calculatedColumnFormula>
    </tableColumn>
    <tableColumn id="8" xr3:uid="{E6121437-2E2F-4475-9A01-178E45ECE3AC}" name="VALOR ANUAL COM %" totalsRowFunction="sum" dataDxfId="28" totalsRowDxfId="0" dataCellStyle="Moeda">
      <calculatedColumnFormula>Grupo2_Item5_UrgênciaSUS[[#This Row],[VALOR UNITÁRIO COM %]]*(Grupo2_Item5_UrgênciaSUS[[#This Row],[QUANTIDADE ANUAL UPA]]+Grupo2_Item5_UrgênciaSUS[[#This Row],[QUANTIDADE ANUAL HOSPITAL]])</calculatedColumnFormula>
    </tableColumn>
  </tableColumns>
  <tableStyleInfo name="TableStyleMedium16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59A6B1C4-84D5-4C4C-A90E-BFB103EBFCAD}" name="Grupo2_Item6_UrgênciaCBHPM" displayName="Grupo2_Item6_UrgênciaCBHPM" ref="A1:H4" totalsRowCount="1">
  <autoFilter ref="A1:H3" xr:uid="{FFCEA1E5-7D34-495E-8F46-F11C1C30CFD1}"/>
  <tableColumns count="8">
    <tableColumn id="1" xr3:uid="{95503474-8FD6-4578-9351-29B6AA09B4B7}" name="PROCEDIMENTO" totalsRowLabel="Total"/>
    <tableColumn id="8" xr3:uid="{6D8B356F-74EA-41C4-85F4-410EE50249C6}" name="QUANTIDADE ANUAL HOSPITAL"/>
    <tableColumn id="2" xr3:uid="{3AB6861E-F24D-4B63-806E-C3E6D20C2E25}" name="QUANTIDADE ANUAL UPA"/>
    <tableColumn id="3" xr3:uid="{896E77FD-36EF-43A9-8A59-A001D642A5DB}" name="VALOR UNITÁRIO REFERÊNCIA" dataCellStyle="Moeda"/>
    <tableColumn id="4" xr3:uid="{4E13A651-EC72-49DA-B5FF-23105B5F194A}" name="VALOR ANUAL" totalsRowFunction="sum" dataDxfId="25" totalsRowDxfId="23" dataCellStyle="Moeda">
      <calculatedColumnFormula>Grupo2_Item6_UrgênciaCBHPM[[#This Row],[VALOR UNITÁRIO REFERÊNCIA]]*(Grupo2_Item6_UrgênciaCBHPM[[#This Row],[QUANTIDADE ANUAL UPA]]+Grupo2_Item6_UrgênciaCBHPM[[#This Row],[QUANTIDADE ANUAL HOSPITAL]])</calculatedColumnFormula>
    </tableColumn>
    <tableColumn id="5" xr3:uid="{7012D864-4CE3-48B5-B349-AF41A806858C}" name="% APLICADO" totalsRowFunction="average" dataDxfId="27" totalsRowDxfId="22" dataCellStyle="Porcentagem"/>
    <tableColumn id="6" xr3:uid="{01DDB2F6-942B-40DA-B28B-CB4291D1C279}" name="VALOR UNITÁRIO COM %" dataDxfId="26" totalsRowDxfId="21" dataCellStyle="Moeda">
      <calculatedColumnFormula>Grupo2_Item6_UrgênciaCBHPM[[#This Row],[VALOR UNITÁRIO REFERÊNCIA]]-Grupo2_Item6_UrgênciaCBHPM[[#This Row],[VALOR UNITÁRIO REFERÊNCIA]]*Grupo2_Item6_UrgênciaCBHPM[[#This Row],[% APLICADO]]</calculatedColumnFormula>
    </tableColumn>
    <tableColumn id="7" xr3:uid="{5938E45C-3CFF-49B6-9901-373C2CD7227C}" name="VALOR ANUAL COM %" totalsRowFunction="sum" dataDxfId="24" totalsRowDxfId="20" dataCellStyle="Moeda">
      <calculatedColumnFormula>Grupo2_Item6_UrgênciaCBHPM[[#This Row],[VALOR UNITÁRIO COM %]]*(Grupo2_Item6_UrgênciaCBHPM[[#This Row],[QUANTIDADE ANUAL UPA]]+Grupo2_Item6_UrgênciaCBHPM[[#This Row],[QUANTIDADE ANUAL HOSPITAL]])</calculatedColumnFormula>
    </tableColumn>
  </tableColumns>
  <tableStyleInfo name="TableStyleMedium16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956C2106-1A87-4DD0-8B94-A174413AAA03}" name="Grupo3_Item7_Citopatológico" displayName="Grupo3_Item7_Citopatológico" ref="A1:H4" totalsRowCount="1">
  <autoFilter ref="A1:H3" xr:uid="{11547878-BE0A-4239-96CA-F0228538DA41}"/>
  <tableColumns count="8">
    <tableColumn id="1" xr3:uid="{9C2B146B-A857-4C8C-8F0F-1F8F5525CCB3}" name="CÓDIGO" totalsRowLabel="Total" dataDxfId="19"/>
    <tableColumn id="2" xr3:uid="{E391355A-C5C7-4BEB-83A0-6FA3C7726ACB}" name="PROCEDIMENTO"/>
    <tableColumn id="9" xr3:uid="{FC83E7B9-EF6D-445E-85B1-198BF0A9E53E}" name="QUANTIDADE ANUAL"/>
    <tableColumn id="4" xr3:uid="{B5FF0D96-2460-499C-92E3-09AED8E25DB7}" name="VALOR UNITÁRIO REFERÊNCIA" dataCellStyle="Moeda"/>
    <tableColumn id="5" xr3:uid="{9E754BA7-BF6A-4FD7-A75B-A5D716D318CC}" name="VALOR ANUAL" totalsRowFunction="sum" dataDxfId="17" totalsRowDxfId="15" dataCellStyle="Moeda">
      <calculatedColumnFormula>Grupo3_Item7_Citopatológico[[#This Row],[VALOR UNITÁRIO REFERÊNCIA]]*Grupo3_Item7_Citopatológico[[#This Row],[QUANTIDADE ANUAL]]</calculatedColumnFormula>
    </tableColumn>
    <tableColumn id="6" xr3:uid="{80EB4DA2-0B00-4484-8F98-27BAEE3DA5A6}" name="% APLICADO" totalsRowFunction="average" dataDxfId="18" totalsRowDxfId="14" dataCellStyle="Porcentagem"/>
    <tableColumn id="7" xr3:uid="{6A5B48F5-D4BD-401B-BDD7-E2B71B6E46CF}" name="VALOR UNITÁRIO COM %" totalsRowDxfId="13" dataCellStyle="Moeda">
      <calculatedColumnFormula>Grupo3_Item7_Citopatológico[[#This Row],[VALOR UNITÁRIO REFERÊNCIA]]+Grupo3_Item7_Citopatológico[[#This Row],[VALOR UNITÁRIO REFERÊNCIA]]*Grupo3_Item7_Citopatológico[[#This Row],[% APLICADO]]</calculatedColumnFormula>
    </tableColumn>
    <tableColumn id="8" xr3:uid="{261A3651-F23A-463C-88CE-E6F7C01D4F3F}" name="VALOR ANUAL COM %" totalsRowFunction="sum" dataDxfId="16" totalsRowDxfId="12" dataCellStyle="Moeda">
      <calculatedColumnFormula>Grupo3_Item7_Citopatológico[[#This Row],[VALOR UNITÁRIO COM %]]*Grupo3_Item7_Citopatológico[[#This Row],[QUANTIDADE ANUAL]]</calculatedColumnFormula>
    </tableColumn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B27F8-C812-48C0-83C1-5AB3E8953CB9}">
  <dimension ref="A1:H216"/>
  <sheetViews>
    <sheetView tabSelected="1" workbookViewId="0">
      <selection activeCell="F2" sqref="F2:F28"/>
    </sheetView>
  </sheetViews>
  <sheetFormatPr defaultRowHeight="15" x14ac:dyDescent="0.25"/>
  <cols>
    <col min="1" max="1" width="11" bestFit="1" customWidth="1"/>
    <col min="2" max="2" width="118" bestFit="1" customWidth="1"/>
    <col min="3" max="3" width="21.5703125" customWidth="1"/>
    <col min="4" max="4" width="30.28515625" bestFit="1" customWidth="1"/>
    <col min="5" max="5" width="15.7109375" customWidth="1"/>
    <col min="6" max="6" width="14.28515625" bestFit="1" customWidth="1"/>
    <col min="7" max="7" width="25.85546875" bestFit="1" customWidth="1"/>
    <col min="8" max="8" width="23.140625" bestFit="1" customWidth="1"/>
  </cols>
  <sheetData>
    <row r="1" spans="1:8" x14ac:dyDescent="0.25">
      <c r="A1" t="s">
        <v>218</v>
      </c>
      <c r="B1" t="s">
        <v>0</v>
      </c>
      <c r="C1" t="s">
        <v>1</v>
      </c>
      <c r="D1" t="s">
        <v>221</v>
      </c>
      <c r="E1" t="s">
        <v>2</v>
      </c>
      <c r="F1" t="s">
        <v>217</v>
      </c>
      <c r="G1" t="s">
        <v>219</v>
      </c>
      <c r="H1" t="s">
        <v>220</v>
      </c>
    </row>
    <row r="2" spans="1:8" x14ac:dyDescent="0.25">
      <c r="A2" s="3">
        <v>202010023</v>
      </c>
      <c r="B2" t="s">
        <v>3</v>
      </c>
      <c r="C2">
        <v>422</v>
      </c>
      <c r="D2" s="11">
        <v>2.0099999999999998</v>
      </c>
      <c r="E2" s="11">
        <f>Grupo1_Item1_EletivoSUS[[#This Row],[VALOR UNITÁRIO REFERÊNCIA]]*Grupo1_Item1_EletivoSUS[[#This Row],[QUANTIDADE ANUAL]]</f>
        <v>848.21999999999991</v>
      </c>
      <c r="F2" s="13"/>
      <c r="G2" s="11">
        <f>Grupo1_Item1_EletivoSUS[[#This Row],[VALOR UNITÁRIO REFERÊNCIA]]+Grupo1_Item1_EletivoSUS[[#This Row],[VALOR UNITÁRIO REFERÊNCIA]]*Grupo1_Item1_EletivoSUS[[#This Row],[% APLICADO]]</f>
        <v>2.0099999999999998</v>
      </c>
      <c r="H2" s="11">
        <f>Grupo1_Item1_EletivoSUS[[#This Row],[VALOR UNITÁRIO COM %]]*Grupo1_Item1_EletivoSUS[[#This Row],[QUANTIDADE ANUAL]]</f>
        <v>848.21999999999991</v>
      </c>
    </row>
    <row r="3" spans="1:8" x14ac:dyDescent="0.25">
      <c r="A3" s="3">
        <v>202010040</v>
      </c>
      <c r="B3" t="s">
        <v>4</v>
      </c>
      <c r="C3">
        <v>27</v>
      </c>
      <c r="D3" s="11">
        <v>3.63</v>
      </c>
      <c r="E3" s="11">
        <f>Grupo1_Item1_EletivoSUS[[#This Row],[VALOR UNITÁRIO REFERÊNCIA]]*Grupo1_Item1_EletivoSUS[[#This Row],[QUANTIDADE ANUAL]]</f>
        <v>98.009999999999991</v>
      </c>
      <c r="F3" s="13"/>
      <c r="G3" s="11">
        <f>Grupo1_Item1_EletivoSUS[[#This Row],[VALOR UNITÁRIO REFERÊNCIA]]+Grupo1_Item1_EletivoSUS[[#This Row],[VALOR UNITÁRIO REFERÊNCIA]]*Grupo1_Item1_EletivoSUS[[#This Row],[% APLICADO]]</f>
        <v>3.63</v>
      </c>
      <c r="H3" s="11">
        <f>Grupo1_Item1_EletivoSUS[[#This Row],[VALOR UNITÁRIO COM %]]*Grupo1_Item1_EletivoSUS[[#This Row],[QUANTIDADE ANUAL]]</f>
        <v>98.009999999999991</v>
      </c>
    </row>
    <row r="4" spans="1:8" x14ac:dyDescent="0.25">
      <c r="A4" s="3">
        <v>202010074</v>
      </c>
      <c r="B4" t="s">
        <v>5</v>
      </c>
      <c r="C4" s="2">
        <v>1818</v>
      </c>
      <c r="D4" s="11">
        <v>10</v>
      </c>
      <c r="E4" s="11">
        <f>Grupo1_Item1_EletivoSUS[[#This Row],[VALOR UNITÁRIO REFERÊNCIA]]*Grupo1_Item1_EletivoSUS[[#This Row],[QUANTIDADE ANUAL]]</f>
        <v>18180</v>
      </c>
      <c r="F4" s="13"/>
      <c r="G4" s="11">
        <f>Grupo1_Item1_EletivoSUS[[#This Row],[VALOR UNITÁRIO REFERÊNCIA]]+Grupo1_Item1_EletivoSUS[[#This Row],[VALOR UNITÁRIO REFERÊNCIA]]*Grupo1_Item1_EletivoSUS[[#This Row],[% APLICADO]]</f>
        <v>10</v>
      </c>
      <c r="H4" s="11">
        <f>Grupo1_Item1_EletivoSUS[[#This Row],[VALOR UNITÁRIO COM %]]*Grupo1_Item1_EletivoSUS[[#This Row],[QUANTIDADE ANUAL]]</f>
        <v>18180</v>
      </c>
    </row>
    <row r="5" spans="1:8" x14ac:dyDescent="0.25">
      <c r="A5" s="3">
        <v>202010112</v>
      </c>
      <c r="B5" t="s">
        <v>6</v>
      </c>
      <c r="C5">
        <v>540</v>
      </c>
      <c r="D5" s="11">
        <v>2.0099999999999998</v>
      </c>
      <c r="E5" s="11">
        <f>Grupo1_Item1_EletivoSUS[[#This Row],[VALOR UNITÁRIO REFERÊNCIA]]*Grupo1_Item1_EletivoSUS[[#This Row],[QUANTIDADE ANUAL]]</f>
        <v>1085.3999999999999</v>
      </c>
      <c r="F5" s="13"/>
      <c r="G5" s="11">
        <f>Grupo1_Item1_EletivoSUS[[#This Row],[VALOR UNITÁRIO REFERÊNCIA]]+Grupo1_Item1_EletivoSUS[[#This Row],[VALOR UNITÁRIO REFERÊNCIA]]*Grupo1_Item1_EletivoSUS[[#This Row],[% APLICADO]]</f>
        <v>2.0099999999999998</v>
      </c>
      <c r="H5" s="11">
        <f>Grupo1_Item1_EletivoSUS[[#This Row],[VALOR UNITÁRIO COM %]]*Grupo1_Item1_EletivoSUS[[#This Row],[QUANTIDADE ANUAL]]</f>
        <v>1085.3999999999999</v>
      </c>
    </row>
    <row r="6" spans="1:8" x14ac:dyDescent="0.25">
      <c r="A6" s="3">
        <v>202010120</v>
      </c>
      <c r="B6" t="s">
        <v>7</v>
      </c>
      <c r="C6" s="2">
        <v>19350</v>
      </c>
      <c r="D6" s="11">
        <v>1.85</v>
      </c>
      <c r="E6" s="11">
        <f>Grupo1_Item1_EletivoSUS[[#This Row],[VALOR UNITÁRIO REFERÊNCIA]]*Grupo1_Item1_EletivoSUS[[#This Row],[QUANTIDADE ANUAL]]</f>
        <v>35797.5</v>
      </c>
      <c r="F6" s="13"/>
      <c r="G6" s="11">
        <f>Grupo1_Item1_EletivoSUS[[#This Row],[VALOR UNITÁRIO REFERÊNCIA]]+Grupo1_Item1_EletivoSUS[[#This Row],[VALOR UNITÁRIO REFERÊNCIA]]*Grupo1_Item1_EletivoSUS[[#This Row],[% APLICADO]]</f>
        <v>1.85</v>
      </c>
      <c r="H6" s="11">
        <f>Grupo1_Item1_EletivoSUS[[#This Row],[VALOR UNITÁRIO COM %]]*Grupo1_Item1_EletivoSUS[[#This Row],[QUANTIDADE ANUAL]]</f>
        <v>35797.5</v>
      </c>
    </row>
    <row r="7" spans="1:8" x14ac:dyDescent="0.25">
      <c r="A7" s="3">
        <v>202010147</v>
      </c>
      <c r="B7" t="s">
        <v>8</v>
      </c>
      <c r="C7">
        <v>84</v>
      </c>
      <c r="D7" s="11">
        <v>3.68</v>
      </c>
      <c r="E7" s="11">
        <f>Grupo1_Item1_EletivoSUS[[#This Row],[VALOR UNITÁRIO REFERÊNCIA]]*Grupo1_Item1_EletivoSUS[[#This Row],[QUANTIDADE ANUAL]]</f>
        <v>309.12</v>
      </c>
      <c r="F7" s="13"/>
      <c r="G7" s="11">
        <f>Grupo1_Item1_EletivoSUS[[#This Row],[VALOR UNITÁRIO REFERÊNCIA]]+Grupo1_Item1_EletivoSUS[[#This Row],[VALOR UNITÁRIO REFERÊNCIA]]*Grupo1_Item1_EletivoSUS[[#This Row],[% APLICADO]]</f>
        <v>3.68</v>
      </c>
      <c r="H7" s="11">
        <f>Grupo1_Item1_EletivoSUS[[#This Row],[VALOR UNITÁRIO COM %]]*Grupo1_Item1_EletivoSUS[[#This Row],[QUANTIDADE ANUAL]]</f>
        <v>309.12</v>
      </c>
    </row>
    <row r="8" spans="1:8" x14ac:dyDescent="0.25">
      <c r="A8" s="3">
        <v>202010155</v>
      </c>
      <c r="B8" t="s">
        <v>9</v>
      </c>
      <c r="C8">
        <v>53</v>
      </c>
      <c r="D8" s="11">
        <v>3.68</v>
      </c>
      <c r="E8" s="11">
        <f>Grupo1_Item1_EletivoSUS[[#This Row],[VALOR UNITÁRIO REFERÊNCIA]]*Grupo1_Item1_EletivoSUS[[#This Row],[QUANTIDADE ANUAL]]</f>
        <v>195.04000000000002</v>
      </c>
      <c r="F8" s="13"/>
      <c r="G8" s="11">
        <f>Grupo1_Item1_EletivoSUS[[#This Row],[VALOR UNITÁRIO REFERÊNCIA]]+Grupo1_Item1_EletivoSUS[[#This Row],[VALOR UNITÁRIO REFERÊNCIA]]*Grupo1_Item1_EletivoSUS[[#This Row],[% APLICADO]]</f>
        <v>3.68</v>
      </c>
      <c r="H8" s="11">
        <f>Grupo1_Item1_EletivoSUS[[#This Row],[VALOR UNITÁRIO COM %]]*Grupo1_Item1_EletivoSUS[[#This Row],[QUANTIDADE ANUAL]]</f>
        <v>195.04000000000002</v>
      </c>
    </row>
    <row r="9" spans="1:8" x14ac:dyDescent="0.25">
      <c r="A9" s="3">
        <v>202010163</v>
      </c>
      <c r="B9" t="s">
        <v>10</v>
      </c>
      <c r="C9">
        <v>152</v>
      </c>
      <c r="D9" s="11">
        <v>3.68</v>
      </c>
      <c r="E9" s="11">
        <f>Grupo1_Item1_EletivoSUS[[#This Row],[VALOR UNITÁRIO REFERÊNCIA]]*Grupo1_Item1_EletivoSUS[[#This Row],[QUANTIDADE ANUAL]]</f>
        <v>559.36</v>
      </c>
      <c r="F9" s="13"/>
      <c r="G9" s="11">
        <f>Grupo1_Item1_EletivoSUS[[#This Row],[VALOR UNITÁRIO REFERÊNCIA]]+Grupo1_Item1_EletivoSUS[[#This Row],[VALOR UNITÁRIO REFERÊNCIA]]*Grupo1_Item1_EletivoSUS[[#This Row],[% APLICADO]]</f>
        <v>3.68</v>
      </c>
      <c r="H9" s="11">
        <f>Grupo1_Item1_EletivoSUS[[#This Row],[VALOR UNITÁRIO COM %]]*Grupo1_Item1_EletivoSUS[[#This Row],[QUANTIDADE ANUAL]]</f>
        <v>559.36</v>
      </c>
    </row>
    <row r="10" spans="1:8" x14ac:dyDescent="0.25">
      <c r="A10" s="3">
        <v>202010180</v>
      </c>
      <c r="B10" t="s">
        <v>11</v>
      </c>
      <c r="C10" s="2">
        <v>1955</v>
      </c>
      <c r="D10" s="11">
        <v>2.25</v>
      </c>
      <c r="E10" s="11">
        <f>Grupo1_Item1_EletivoSUS[[#This Row],[VALOR UNITÁRIO REFERÊNCIA]]*Grupo1_Item1_EletivoSUS[[#This Row],[QUANTIDADE ANUAL]]</f>
        <v>4398.75</v>
      </c>
      <c r="F10" s="13"/>
      <c r="G10" s="11">
        <f>Grupo1_Item1_EletivoSUS[[#This Row],[VALOR UNITÁRIO REFERÊNCIA]]+Grupo1_Item1_EletivoSUS[[#This Row],[VALOR UNITÁRIO REFERÊNCIA]]*Grupo1_Item1_EletivoSUS[[#This Row],[% APLICADO]]</f>
        <v>2.25</v>
      </c>
      <c r="H10" s="11">
        <f>Grupo1_Item1_EletivoSUS[[#This Row],[VALOR UNITÁRIO COM %]]*Grupo1_Item1_EletivoSUS[[#This Row],[QUANTIDADE ANUAL]]</f>
        <v>4398.75</v>
      </c>
    </row>
    <row r="11" spans="1:8" x14ac:dyDescent="0.25">
      <c r="A11" s="3">
        <v>202010201</v>
      </c>
      <c r="B11" t="s">
        <v>12</v>
      </c>
      <c r="C11" s="2">
        <v>3000</v>
      </c>
      <c r="D11" s="11">
        <v>2.0099999999999998</v>
      </c>
      <c r="E11" s="11">
        <f>Grupo1_Item1_EletivoSUS[[#This Row],[VALOR UNITÁRIO REFERÊNCIA]]*Grupo1_Item1_EletivoSUS[[#This Row],[QUANTIDADE ANUAL]]</f>
        <v>6029.9999999999991</v>
      </c>
      <c r="F11" s="13"/>
      <c r="G11" s="11">
        <f>Grupo1_Item1_EletivoSUS[[#This Row],[VALOR UNITÁRIO REFERÊNCIA]]+Grupo1_Item1_EletivoSUS[[#This Row],[VALOR UNITÁRIO REFERÊNCIA]]*Grupo1_Item1_EletivoSUS[[#This Row],[% APLICADO]]</f>
        <v>2.0099999999999998</v>
      </c>
      <c r="H11" s="11">
        <f>Grupo1_Item1_EletivoSUS[[#This Row],[VALOR UNITÁRIO COM %]]*Grupo1_Item1_EletivoSUS[[#This Row],[QUANTIDADE ANUAL]]</f>
        <v>6029.9999999999991</v>
      </c>
    </row>
    <row r="12" spans="1:8" x14ac:dyDescent="0.25">
      <c r="A12" s="3">
        <v>202010210</v>
      </c>
      <c r="B12" t="s">
        <v>13</v>
      </c>
      <c r="C12" s="2">
        <v>5882</v>
      </c>
      <c r="D12" s="11">
        <v>1.85</v>
      </c>
      <c r="E12" s="11">
        <f>Grupo1_Item1_EletivoSUS[[#This Row],[VALOR UNITÁRIO REFERÊNCIA]]*Grupo1_Item1_EletivoSUS[[#This Row],[QUANTIDADE ANUAL]]</f>
        <v>10881.7</v>
      </c>
      <c r="F12" s="13"/>
      <c r="G12" s="11">
        <f>Grupo1_Item1_EletivoSUS[[#This Row],[VALOR UNITÁRIO REFERÊNCIA]]+Grupo1_Item1_EletivoSUS[[#This Row],[VALOR UNITÁRIO REFERÊNCIA]]*Grupo1_Item1_EletivoSUS[[#This Row],[% APLICADO]]</f>
        <v>1.85</v>
      </c>
      <c r="H12" s="11">
        <f>Grupo1_Item1_EletivoSUS[[#This Row],[VALOR UNITÁRIO COM %]]*Grupo1_Item1_EletivoSUS[[#This Row],[QUANTIDADE ANUAL]]</f>
        <v>10881.7</v>
      </c>
    </row>
    <row r="13" spans="1:8" x14ac:dyDescent="0.25">
      <c r="A13" s="3">
        <v>202010228</v>
      </c>
      <c r="B13" t="s">
        <v>14</v>
      </c>
      <c r="C13" s="2">
        <v>1554</v>
      </c>
      <c r="D13" s="11">
        <v>3.51</v>
      </c>
      <c r="E13" s="11">
        <f>Grupo1_Item1_EletivoSUS[[#This Row],[VALOR UNITÁRIO REFERÊNCIA]]*Grupo1_Item1_EletivoSUS[[#This Row],[QUANTIDADE ANUAL]]</f>
        <v>5454.54</v>
      </c>
      <c r="F13" s="13"/>
      <c r="G13" s="11">
        <f>Grupo1_Item1_EletivoSUS[[#This Row],[VALOR UNITÁRIO REFERÊNCIA]]+Grupo1_Item1_EletivoSUS[[#This Row],[VALOR UNITÁRIO REFERÊNCIA]]*Grupo1_Item1_EletivoSUS[[#This Row],[% APLICADO]]</f>
        <v>3.51</v>
      </c>
      <c r="H13" s="11">
        <f>Grupo1_Item1_EletivoSUS[[#This Row],[VALOR UNITÁRIO COM %]]*Grupo1_Item1_EletivoSUS[[#This Row],[QUANTIDADE ANUAL]]</f>
        <v>5454.54</v>
      </c>
    </row>
    <row r="14" spans="1:8" x14ac:dyDescent="0.25">
      <c r="A14" s="3">
        <v>202010252</v>
      </c>
      <c r="B14" t="s">
        <v>15</v>
      </c>
      <c r="C14">
        <v>59</v>
      </c>
      <c r="D14" s="11">
        <v>3.68</v>
      </c>
      <c r="E14" s="11">
        <f>Grupo1_Item1_EletivoSUS[[#This Row],[VALOR UNITÁRIO REFERÊNCIA]]*Grupo1_Item1_EletivoSUS[[#This Row],[QUANTIDADE ANUAL]]</f>
        <v>217.12</v>
      </c>
      <c r="F14" s="13"/>
      <c r="G14" s="11">
        <f>Grupo1_Item1_EletivoSUS[[#This Row],[VALOR UNITÁRIO REFERÊNCIA]]+Grupo1_Item1_EletivoSUS[[#This Row],[VALOR UNITÁRIO REFERÊNCIA]]*Grupo1_Item1_EletivoSUS[[#This Row],[% APLICADO]]</f>
        <v>3.68</v>
      </c>
      <c r="H14" s="11">
        <f>Grupo1_Item1_EletivoSUS[[#This Row],[VALOR UNITÁRIO COM %]]*Grupo1_Item1_EletivoSUS[[#This Row],[QUANTIDADE ANUAL]]</f>
        <v>217.12</v>
      </c>
    </row>
    <row r="15" spans="1:8" x14ac:dyDescent="0.25">
      <c r="A15" s="3">
        <v>202010260</v>
      </c>
      <c r="B15" t="s">
        <v>16</v>
      </c>
      <c r="C15" s="2">
        <v>4047</v>
      </c>
      <c r="D15" s="11">
        <v>1.85</v>
      </c>
      <c r="E15" s="11">
        <f>Grupo1_Item1_EletivoSUS[[#This Row],[VALOR UNITÁRIO REFERÊNCIA]]*Grupo1_Item1_EletivoSUS[[#This Row],[QUANTIDADE ANUAL]]</f>
        <v>7486.9500000000007</v>
      </c>
      <c r="F15" s="13"/>
      <c r="G15" s="11">
        <f>Grupo1_Item1_EletivoSUS[[#This Row],[VALOR UNITÁRIO REFERÊNCIA]]+Grupo1_Item1_EletivoSUS[[#This Row],[VALOR UNITÁRIO REFERÊNCIA]]*Grupo1_Item1_EletivoSUS[[#This Row],[% APLICADO]]</f>
        <v>1.85</v>
      </c>
      <c r="H15" s="11">
        <f>Grupo1_Item1_EletivoSUS[[#This Row],[VALOR UNITÁRIO COM %]]*Grupo1_Item1_EletivoSUS[[#This Row],[QUANTIDADE ANUAL]]</f>
        <v>7486.9500000000007</v>
      </c>
    </row>
    <row r="16" spans="1:8" x14ac:dyDescent="0.25">
      <c r="A16" s="3">
        <v>202010279</v>
      </c>
      <c r="B16" t="s">
        <v>17</v>
      </c>
      <c r="C16" s="2">
        <v>32451</v>
      </c>
      <c r="D16" s="11">
        <v>3.51</v>
      </c>
      <c r="E16" s="11">
        <f>Grupo1_Item1_EletivoSUS[[#This Row],[VALOR UNITÁRIO REFERÊNCIA]]*Grupo1_Item1_EletivoSUS[[#This Row],[QUANTIDADE ANUAL]]</f>
        <v>113903.01</v>
      </c>
      <c r="F16" s="13"/>
      <c r="G16" s="11">
        <f>Grupo1_Item1_EletivoSUS[[#This Row],[VALOR UNITÁRIO REFERÊNCIA]]+Grupo1_Item1_EletivoSUS[[#This Row],[VALOR UNITÁRIO REFERÊNCIA]]*Grupo1_Item1_EletivoSUS[[#This Row],[% APLICADO]]</f>
        <v>3.51</v>
      </c>
      <c r="H16" s="11">
        <f>Grupo1_Item1_EletivoSUS[[#This Row],[VALOR UNITÁRIO COM %]]*Grupo1_Item1_EletivoSUS[[#This Row],[QUANTIDADE ANUAL]]</f>
        <v>113903.01</v>
      </c>
    </row>
    <row r="17" spans="1:8" x14ac:dyDescent="0.25">
      <c r="A17" s="3">
        <v>202010287</v>
      </c>
      <c r="B17" t="s">
        <v>18</v>
      </c>
      <c r="C17" s="2">
        <v>32432</v>
      </c>
      <c r="D17" s="11">
        <v>3.51</v>
      </c>
      <c r="E17" s="11">
        <f>Grupo1_Item1_EletivoSUS[[#This Row],[VALOR UNITÁRIO REFERÊNCIA]]*Grupo1_Item1_EletivoSUS[[#This Row],[QUANTIDADE ANUAL]]</f>
        <v>113836.31999999999</v>
      </c>
      <c r="F17" s="13"/>
      <c r="G17" s="11">
        <f>Grupo1_Item1_EletivoSUS[[#This Row],[VALOR UNITÁRIO REFERÊNCIA]]+Grupo1_Item1_EletivoSUS[[#This Row],[VALOR UNITÁRIO REFERÊNCIA]]*Grupo1_Item1_EletivoSUS[[#This Row],[% APLICADO]]</f>
        <v>3.51</v>
      </c>
      <c r="H17" s="11">
        <f>Grupo1_Item1_EletivoSUS[[#This Row],[VALOR UNITÁRIO COM %]]*Grupo1_Item1_EletivoSUS[[#This Row],[QUANTIDADE ANUAL]]</f>
        <v>113836.31999999999</v>
      </c>
    </row>
    <row r="18" spans="1:8" x14ac:dyDescent="0.25">
      <c r="A18" s="3">
        <v>202010295</v>
      </c>
      <c r="B18" t="s">
        <v>19</v>
      </c>
      <c r="C18" s="2">
        <v>32745</v>
      </c>
      <c r="D18" s="11">
        <v>1.85</v>
      </c>
      <c r="E18" s="11">
        <f>Grupo1_Item1_EletivoSUS[[#This Row],[VALOR UNITÁRIO REFERÊNCIA]]*Grupo1_Item1_EletivoSUS[[#This Row],[QUANTIDADE ANUAL]]</f>
        <v>60578.25</v>
      </c>
      <c r="F18" s="13"/>
      <c r="G18" s="11">
        <f>Grupo1_Item1_EletivoSUS[[#This Row],[VALOR UNITÁRIO REFERÊNCIA]]+Grupo1_Item1_EletivoSUS[[#This Row],[VALOR UNITÁRIO REFERÊNCIA]]*Grupo1_Item1_EletivoSUS[[#This Row],[% APLICADO]]</f>
        <v>1.85</v>
      </c>
      <c r="H18" s="11">
        <f>Grupo1_Item1_EletivoSUS[[#This Row],[VALOR UNITÁRIO COM %]]*Grupo1_Item1_EletivoSUS[[#This Row],[QUANTIDADE ANUAL]]</f>
        <v>60578.25</v>
      </c>
    </row>
    <row r="19" spans="1:8" x14ac:dyDescent="0.25">
      <c r="A19" s="3">
        <v>202010317</v>
      </c>
      <c r="B19" t="s">
        <v>20</v>
      </c>
      <c r="C19" s="2">
        <v>30506</v>
      </c>
      <c r="D19" s="11">
        <v>1.85</v>
      </c>
      <c r="E19" s="11">
        <f>Grupo1_Item1_EletivoSUS[[#This Row],[VALOR UNITÁRIO REFERÊNCIA]]*Grupo1_Item1_EletivoSUS[[#This Row],[QUANTIDADE ANUAL]]</f>
        <v>56436.100000000006</v>
      </c>
      <c r="F19" s="13"/>
      <c r="G19" s="11">
        <f>Grupo1_Item1_EletivoSUS[[#This Row],[VALOR UNITÁRIO REFERÊNCIA]]+Grupo1_Item1_EletivoSUS[[#This Row],[VALOR UNITÁRIO REFERÊNCIA]]*Grupo1_Item1_EletivoSUS[[#This Row],[% APLICADO]]</f>
        <v>1.85</v>
      </c>
      <c r="H19" s="11">
        <f>Grupo1_Item1_EletivoSUS[[#This Row],[VALOR UNITÁRIO COM %]]*Grupo1_Item1_EletivoSUS[[#This Row],[QUANTIDADE ANUAL]]</f>
        <v>56436.100000000006</v>
      </c>
    </row>
    <row r="20" spans="1:8" x14ac:dyDescent="0.25">
      <c r="A20" s="3">
        <v>202010325</v>
      </c>
      <c r="B20" t="s">
        <v>21</v>
      </c>
      <c r="C20" s="2">
        <v>1100</v>
      </c>
      <c r="D20" s="11">
        <v>3.68</v>
      </c>
      <c r="E20" s="11">
        <f>Grupo1_Item1_EletivoSUS[[#This Row],[VALOR UNITÁRIO REFERÊNCIA]]*Grupo1_Item1_EletivoSUS[[#This Row],[QUANTIDADE ANUAL]]</f>
        <v>4048</v>
      </c>
      <c r="F20" s="13"/>
      <c r="G20" s="11">
        <f>Grupo1_Item1_EletivoSUS[[#This Row],[VALOR UNITÁRIO REFERÊNCIA]]+Grupo1_Item1_EletivoSUS[[#This Row],[VALOR UNITÁRIO REFERÊNCIA]]*Grupo1_Item1_EletivoSUS[[#This Row],[% APLICADO]]</f>
        <v>3.68</v>
      </c>
      <c r="H20" s="11">
        <f>Grupo1_Item1_EletivoSUS[[#This Row],[VALOR UNITÁRIO COM %]]*Grupo1_Item1_EletivoSUS[[#This Row],[QUANTIDADE ANUAL]]</f>
        <v>4048</v>
      </c>
    </row>
    <row r="21" spans="1:8" x14ac:dyDescent="0.25">
      <c r="A21" s="3">
        <v>202010333</v>
      </c>
      <c r="B21" t="s">
        <v>22</v>
      </c>
      <c r="C21">
        <v>203</v>
      </c>
      <c r="D21" s="11">
        <v>4.12</v>
      </c>
      <c r="E21" s="11">
        <f>Grupo1_Item1_EletivoSUS[[#This Row],[VALOR UNITÁRIO REFERÊNCIA]]*Grupo1_Item1_EletivoSUS[[#This Row],[QUANTIDADE ANUAL]]</f>
        <v>836.36</v>
      </c>
      <c r="F21" s="13"/>
      <c r="G21" s="11">
        <f>Grupo1_Item1_EletivoSUS[[#This Row],[VALOR UNITÁRIO REFERÊNCIA]]+Grupo1_Item1_EletivoSUS[[#This Row],[VALOR UNITÁRIO REFERÊNCIA]]*Grupo1_Item1_EletivoSUS[[#This Row],[% APLICADO]]</f>
        <v>4.12</v>
      </c>
      <c r="H21" s="11">
        <f>Grupo1_Item1_EletivoSUS[[#This Row],[VALOR UNITÁRIO COM %]]*Grupo1_Item1_EletivoSUS[[#This Row],[QUANTIDADE ANUAL]]</f>
        <v>836.36</v>
      </c>
    </row>
    <row r="22" spans="1:8" x14ac:dyDescent="0.25">
      <c r="A22" s="3">
        <v>202010368</v>
      </c>
      <c r="B22" t="s">
        <v>23</v>
      </c>
      <c r="C22">
        <v>603</v>
      </c>
      <c r="D22" s="11">
        <v>3.68</v>
      </c>
      <c r="E22" s="11">
        <f>Grupo1_Item1_EletivoSUS[[#This Row],[VALOR UNITÁRIO REFERÊNCIA]]*Grupo1_Item1_EletivoSUS[[#This Row],[QUANTIDADE ANUAL]]</f>
        <v>2219.04</v>
      </c>
      <c r="F22" s="13"/>
      <c r="G22" s="11">
        <f>Grupo1_Item1_EletivoSUS[[#This Row],[VALOR UNITÁRIO REFERÊNCIA]]+Grupo1_Item1_EletivoSUS[[#This Row],[VALOR UNITÁRIO REFERÊNCIA]]*Grupo1_Item1_EletivoSUS[[#This Row],[% APLICADO]]</f>
        <v>3.68</v>
      </c>
      <c r="H22" s="11">
        <f>Grupo1_Item1_EletivoSUS[[#This Row],[VALOR UNITÁRIO COM %]]*Grupo1_Item1_EletivoSUS[[#This Row],[QUANTIDADE ANUAL]]</f>
        <v>2219.04</v>
      </c>
    </row>
    <row r="23" spans="1:8" x14ac:dyDescent="0.25">
      <c r="A23" s="3">
        <v>202010384</v>
      </c>
      <c r="B23" t="s">
        <v>24</v>
      </c>
      <c r="C23" s="2">
        <v>3608</v>
      </c>
      <c r="D23" s="11">
        <v>15.59</v>
      </c>
      <c r="E23" s="11">
        <f>Grupo1_Item1_EletivoSUS[[#This Row],[VALOR UNITÁRIO REFERÊNCIA]]*Grupo1_Item1_EletivoSUS[[#This Row],[QUANTIDADE ANUAL]]</f>
        <v>56248.72</v>
      </c>
      <c r="F23" s="13"/>
      <c r="G23" s="11">
        <f>Grupo1_Item1_EletivoSUS[[#This Row],[VALOR UNITÁRIO REFERÊNCIA]]+Grupo1_Item1_EletivoSUS[[#This Row],[VALOR UNITÁRIO REFERÊNCIA]]*Grupo1_Item1_EletivoSUS[[#This Row],[% APLICADO]]</f>
        <v>15.59</v>
      </c>
      <c r="H23" s="11">
        <f>Grupo1_Item1_EletivoSUS[[#This Row],[VALOR UNITÁRIO COM %]]*Grupo1_Item1_EletivoSUS[[#This Row],[QUANTIDADE ANUAL]]</f>
        <v>56248.72</v>
      </c>
    </row>
    <row r="24" spans="1:8" x14ac:dyDescent="0.25">
      <c r="A24" s="3">
        <v>202010392</v>
      </c>
      <c r="B24" t="s">
        <v>25</v>
      </c>
      <c r="C24" s="2">
        <v>3507</v>
      </c>
      <c r="D24" s="11">
        <v>3.51</v>
      </c>
      <c r="E24" s="11">
        <f>Grupo1_Item1_EletivoSUS[[#This Row],[VALOR UNITÁRIO REFERÊNCIA]]*Grupo1_Item1_EletivoSUS[[#This Row],[QUANTIDADE ANUAL]]</f>
        <v>12309.57</v>
      </c>
      <c r="F24" s="13"/>
      <c r="G24" s="11">
        <f>Grupo1_Item1_EletivoSUS[[#This Row],[VALOR UNITÁRIO REFERÊNCIA]]+Grupo1_Item1_EletivoSUS[[#This Row],[VALOR UNITÁRIO REFERÊNCIA]]*Grupo1_Item1_EletivoSUS[[#This Row],[% APLICADO]]</f>
        <v>3.51</v>
      </c>
      <c r="H24" s="11">
        <f>Grupo1_Item1_EletivoSUS[[#This Row],[VALOR UNITÁRIO COM %]]*Grupo1_Item1_EletivoSUS[[#This Row],[QUANTIDADE ANUAL]]</f>
        <v>12309.57</v>
      </c>
    </row>
    <row r="25" spans="1:8" x14ac:dyDescent="0.25">
      <c r="A25" s="3">
        <v>202010406</v>
      </c>
      <c r="B25" t="s">
        <v>26</v>
      </c>
      <c r="C25" s="2">
        <v>3840</v>
      </c>
      <c r="D25" s="11">
        <v>15.65</v>
      </c>
      <c r="E25" s="11">
        <f>Grupo1_Item1_EletivoSUS[[#This Row],[VALOR UNITÁRIO REFERÊNCIA]]*Grupo1_Item1_EletivoSUS[[#This Row],[QUANTIDADE ANUAL]]</f>
        <v>60096</v>
      </c>
      <c r="F25" s="13"/>
      <c r="G25" s="11">
        <f>Grupo1_Item1_EletivoSUS[[#This Row],[VALOR UNITÁRIO REFERÊNCIA]]+Grupo1_Item1_EletivoSUS[[#This Row],[VALOR UNITÁRIO REFERÊNCIA]]*Grupo1_Item1_EletivoSUS[[#This Row],[% APLICADO]]</f>
        <v>15.65</v>
      </c>
      <c r="H25" s="11">
        <f>Grupo1_Item1_EletivoSUS[[#This Row],[VALOR UNITÁRIO COM %]]*Grupo1_Item1_EletivoSUS[[#This Row],[QUANTIDADE ANUAL]]</f>
        <v>60096</v>
      </c>
    </row>
    <row r="26" spans="1:8" x14ac:dyDescent="0.25">
      <c r="A26" s="3">
        <v>202010422</v>
      </c>
      <c r="B26" t="s">
        <v>27</v>
      </c>
      <c r="C26" s="2">
        <v>4704</v>
      </c>
      <c r="D26" s="11">
        <v>2.0099999999999998</v>
      </c>
      <c r="E26" s="11">
        <f>Grupo1_Item1_EletivoSUS[[#This Row],[VALOR UNITÁRIO REFERÊNCIA]]*Grupo1_Item1_EletivoSUS[[#This Row],[QUANTIDADE ANUAL]]</f>
        <v>9455.0399999999991</v>
      </c>
      <c r="F26" s="13"/>
      <c r="G26" s="11">
        <f>Grupo1_Item1_EletivoSUS[[#This Row],[VALOR UNITÁRIO REFERÊNCIA]]+Grupo1_Item1_EletivoSUS[[#This Row],[VALOR UNITÁRIO REFERÊNCIA]]*Grupo1_Item1_EletivoSUS[[#This Row],[% APLICADO]]</f>
        <v>2.0099999999999998</v>
      </c>
      <c r="H26" s="11">
        <f>Grupo1_Item1_EletivoSUS[[#This Row],[VALOR UNITÁRIO COM %]]*Grupo1_Item1_EletivoSUS[[#This Row],[QUANTIDADE ANUAL]]</f>
        <v>9455.0399999999991</v>
      </c>
    </row>
    <row r="27" spans="1:8" x14ac:dyDescent="0.25">
      <c r="A27" s="3">
        <v>202010430</v>
      </c>
      <c r="B27" t="s">
        <v>28</v>
      </c>
      <c r="C27" s="2">
        <v>1259</v>
      </c>
      <c r="D27" s="11">
        <v>1.85</v>
      </c>
      <c r="E27" s="11">
        <f>Grupo1_Item1_EletivoSUS[[#This Row],[VALOR UNITÁRIO REFERÊNCIA]]*Grupo1_Item1_EletivoSUS[[#This Row],[QUANTIDADE ANUAL]]</f>
        <v>2329.15</v>
      </c>
      <c r="F27" s="13"/>
      <c r="G27" s="11">
        <f>Grupo1_Item1_EletivoSUS[[#This Row],[VALOR UNITÁRIO REFERÊNCIA]]+Grupo1_Item1_EletivoSUS[[#This Row],[VALOR UNITÁRIO REFERÊNCIA]]*Grupo1_Item1_EletivoSUS[[#This Row],[% APLICADO]]</f>
        <v>1.85</v>
      </c>
      <c r="H27" s="11">
        <f>Grupo1_Item1_EletivoSUS[[#This Row],[VALOR UNITÁRIO COM %]]*Grupo1_Item1_EletivoSUS[[#This Row],[QUANTIDADE ANUAL]]</f>
        <v>2329.15</v>
      </c>
    </row>
    <row r="28" spans="1:8" x14ac:dyDescent="0.25">
      <c r="A28" s="3">
        <v>202010465</v>
      </c>
      <c r="B28" t="s">
        <v>29</v>
      </c>
      <c r="C28" s="2">
        <v>14168</v>
      </c>
      <c r="D28" s="11">
        <v>3.51</v>
      </c>
      <c r="E28" s="11">
        <f>Grupo1_Item1_EletivoSUS[[#This Row],[VALOR UNITÁRIO REFERÊNCIA]]*Grupo1_Item1_EletivoSUS[[#This Row],[QUANTIDADE ANUAL]]</f>
        <v>49729.68</v>
      </c>
      <c r="F28" s="13"/>
      <c r="G28" s="11">
        <f>Grupo1_Item1_EletivoSUS[[#This Row],[VALOR UNITÁRIO REFERÊNCIA]]+Grupo1_Item1_EletivoSUS[[#This Row],[VALOR UNITÁRIO REFERÊNCIA]]*Grupo1_Item1_EletivoSUS[[#This Row],[% APLICADO]]</f>
        <v>3.51</v>
      </c>
      <c r="H28" s="11">
        <f>Grupo1_Item1_EletivoSUS[[#This Row],[VALOR UNITÁRIO COM %]]*Grupo1_Item1_EletivoSUS[[#This Row],[QUANTIDADE ANUAL]]</f>
        <v>49729.68</v>
      </c>
    </row>
    <row r="29" spans="1:8" x14ac:dyDescent="0.25">
      <c r="A29" s="3">
        <v>202010473</v>
      </c>
      <c r="B29" t="s">
        <v>30</v>
      </c>
      <c r="C29" s="2">
        <v>41168</v>
      </c>
      <c r="D29" s="11">
        <v>1.85</v>
      </c>
      <c r="E29" s="11">
        <f>Grupo1_Item1_EletivoSUS[[#This Row],[VALOR UNITÁRIO REFERÊNCIA]]*Grupo1_Item1_EletivoSUS[[#This Row],[QUANTIDADE ANUAL]]</f>
        <v>76160.800000000003</v>
      </c>
      <c r="F29" s="13"/>
      <c r="G29" s="11">
        <f>Grupo1_Item1_EletivoSUS[[#This Row],[VALOR UNITÁRIO REFERÊNCIA]]+Grupo1_Item1_EletivoSUS[[#This Row],[VALOR UNITÁRIO REFERÊNCIA]]*Grupo1_Item1_EletivoSUS[[#This Row],[% APLICADO]]</f>
        <v>1.85</v>
      </c>
      <c r="H29" s="11">
        <f>Grupo1_Item1_EletivoSUS[[#This Row],[VALOR UNITÁRIO COM %]]*Grupo1_Item1_EletivoSUS[[#This Row],[QUANTIDADE ANUAL]]</f>
        <v>76160.800000000003</v>
      </c>
    </row>
    <row r="30" spans="1:8" x14ac:dyDescent="0.25">
      <c r="A30" s="3">
        <v>202010481</v>
      </c>
      <c r="B30" t="s">
        <v>31</v>
      </c>
      <c r="C30">
        <v>2</v>
      </c>
      <c r="D30" s="11">
        <v>3.68</v>
      </c>
      <c r="E30" s="11">
        <f>Grupo1_Item1_EletivoSUS[[#This Row],[VALOR UNITÁRIO REFERÊNCIA]]*Grupo1_Item1_EletivoSUS[[#This Row],[QUANTIDADE ANUAL]]</f>
        <v>7.36</v>
      </c>
      <c r="F30" s="13"/>
      <c r="G30" s="11">
        <f>Grupo1_Item1_EletivoSUS[[#This Row],[VALOR UNITÁRIO REFERÊNCIA]]+Grupo1_Item1_EletivoSUS[[#This Row],[VALOR UNITÁRIO REFERÊNCIA]]*Grupo1_Item1_EletivoSUS[[#This Row],[% APLICADO]]</f>
        <v>3.68</v>
      </c>
      <c r="H30" s="11">
        <f>Grupo1_Item1_EletivoSUS[[#This Row],[VALOR UNITÁRIO COM %]]*Grupo1_Item1_EletivoSUS[[#This Row],[QUANTIDADE ANUAL]]</f>
        <v>7.36</v>
      </c>
    </row>
    <row r="31" spans="1:8" x14ac:dyDescent="0.25">
      <c r="A31" s="3">
        <v>202010490</v>
      </c>
      <c r="B31" t="s">
        <v>32</v>
      </c>
      <c r="C31">
        <v>72</v>
      </c>
      <c r="D31" s="11">
        <v>3.68</v>
      </c>
      <c r="E31" s="11">
        <f>Grupo1_Item1_EletivoSUS[[#This Row],[VALOR UNITÁRIO REFERÊNCIA]]*Grupo1_Item1_EletivoSUS[[#This Row],[QUANTIDADE ANUAL]]</f>
        <v>264.96000000000004</v>
      </c>
      <c r="F31" s="13"/>
      <c r="G31" s="11">
        <f>Grupo1_Item1_EletivoSUS[[#This Row],[VALOR UNITÁRIO REFERÊNCIA]]+Grupo1_Item1_EletivoSUS[[#This Row],[VALOR UNITÁRIO REFERÊNCIA]]*Grupo1_Item1_EletivoSUS[[#This Row],[% APLICADO]]</f>
        <v>3.68</v>
      </c>
      <c r="H31" s="11">
        <f>Grupo1_Item1_EletivoSUS[[#This Row],[VALOR UNITÁRIO COM %]]*Grupo1_Item1_EletivoSUS[[#This Row],[QUANTIDADE ANUAL]]</f>
        <v>264.96000000000004</v>
      </c>
    </row>
    <row r="32" spans="1:8" x14ac:dyDescent="0.25">
      <c r="A32" s="3">
        <v>202010503</v>
      </c>
      <c r="B32" t="s">
        <v>33</v>
      </c>
      <c r="C32" s="2">
        <v>20246</v>
      </c>
      <c r="D32" s="11">
        <v>7.86</v>
      </c>
      <c r="E32" s="11">
        <f>Grupo1_Item1_EletivoSUS[[#This Row],[VALOR UNITÁRIO REFERÊNCIA]]*Grupo1_Item1_EletivoSUS[[#This Row],[QUANTIDADE ANUAL]]</f>
        <v>159133.56</v>
      </c>
      <c r="F32" s="13"/>
      <c r="G32" s="11">
        <f>Grupo1_Item1_EletivoSUS[[#This Row],[VALOR UNITÁRIO REFERÊNCIA]]+Grupo1_Item1_EletivoSUS[[#This Row],[VALOR UNITÁRIO REFERÊNCIA]]*Grupo1_Item1_EletivoSUS[[#This Row],[% APLICADO]]</f>
        <v>7.86</v>
      </c>
      <c r="H32" s="11">
        <f>Grupo1_Item1_EletivoSUS[[#This Row],[VALOR UNITÁRIO COM %]]*Grupo1_Item1_EletivoSUS[[#This Row],[QUANTIDADE ANUAL]]</f>
        <v>159133.56</v>
      </c>
    </row>
    <row r="33" spans="1:8" x14ac:dyDescent="0.25">
      <c r="A33" s="3">
        <v>202010538</v>
      </c>
      <c r="B33" t="s">
        <v>34</v>
      </c>
      <c r="C33">
        <v>12</v>
      </c>
      <c r="D33" s="11">
        <v>3.68</v>
      </c>
      <c r="E33" s="11">
        <f>Grupo1_Item1_EletivoSUS[[#This Row],[VALOR UNITÁRIO REFERÊNCIA]]*Grupo1_Item1_EletivoSUS[[#This Row],[QUANTIDADE ANUAL]]</f>
        <v>44.160000000000004</v>
      </c>
      <c r="F33" s="13"/>
      <c r="G33" s="11">
        <f>Grupo1_Item1_EletivoSUS[[#This Row],[VALOR UNITÁRIO REFERÊNCIA]]+Grupo1_Item1_EletivoSUS[[#This Row],[VALOR UNITÁRIO REFERÊNCIA]]*Grupo1_Item1_EletivoSUS[[#This Row],[% APLICADO]]</f>
        <v>3.68</v>
      </c>
      <c r="H33" s="11">
        <f>Grupo1_Item1_EletivoSUS[[#This Row],[VALOR UNITÁRIO COM %]]*Grupo1_Item1_EletivoSUS[[#This Row],[QUANTIDADE ANUAL]]</f>
        <v>44.160000000000004</v>
      </c>
    </row>
    <row r="34" spans="1:8" x14ac:dyDescent="0.25">
      <c r="A34" s="3">
        <v>202010554</v>
      </c>
      <c r="B34" t="s">
        <v>35</v>
      </c>
      <c r="C34" s="2">
        <v>1797</v>
      </c>
      <c r="D34" s="11">
        <v>2.25</v>
      </c>
      <c r="E34" s="11">
        <f>Grupo1_Item1_EletivoSUS[[#This Row],[VALOR UNITÁRIO REFERÊNCIA]]*Grupo1_Item1_EletivoSUS[[#This Row],[QUANTIDADE ANUAL]]</f>
        <v>4043.25</v>
      </c>
      <c r="F34" s="13"/>
      <c r="G34" s="11">
        <f>Grupo1_Item1_EletivoSUS[[#This Row],[VALOR UNITÁRIO REFERÊNCIA]]+Grupo1_Item1_EletivoSUS[[#This Row],[VALOR UNITÁRIO REFERÊNCIA]]*Grupo1_Item1_EletivoSUS[[#This Row],[% APLICADO]]</f>
        <v>2.25</v>
      </c>
      <c r="H34" s="11">
        <f>Grupo1_Item1_EletivoSUS[[#This Row],[VALOR UNITÁRIO COM %]]*Grupo1_Item1_EletivoSUS[[#This Row],[QUANTIDADE ANUAL]]</f>
        <v>4043.25</v>
      </c>
    </row>
    <row r="35" spans="1:8" x14ac:dyDescent="0.25">
      <c r="A35" s="3">
        <v>202010562</v>
      </c>
      <c r="B35" t="s">
        <v>36</v>
      </c>
      <c r="C35" s="2">
        <v>1508</v>
      </c>
      <c r="D35" s="11">
        <v>2.0099999999999998</v>
      </c>
      <c r="E35" s="11">
        <f>Grupo1_Item1_EletivoSUS[[#This Row],[VALOR UNITÁRIO REFERÊNCIA]]*Grupo1_Item1_EletivoSUS[[#This Row],[QUANTIDADE ANUAL]]</f>
        <v>3031.0799999999995</v>
      </c>
      <c r="F35" s="13"/>
      <c r="G35" s="11">
        <f>Grupo1_Item1_EletivoSUS[[#This Row],[VALOR UNITÁRIO REFERÊNCIA]]+Grupo1_Item1_EletivoSUS[[#This Row],[VALOR UNITÁRIO REFERÊNCIA]]*Grupo1_Item1_EletivoSUS[[#This Row],[% APLICADO]]</f>
        <v>2.0099999999999998</v>
      </c>
      <c r="H35" s="11">
        <f>Grupo1_Item1_EletivoSUS[[#This Row],[VALOR UNITÁRIO COM %]]*Grupo1_Item1_EletivoSUS[[#This Row],[QUANTIDADE ANUAL]]</f>
        <v>3031.0799999999995</v>
      </c>
    </row>
    <row r="36" spans="1:8" x14ac:dyDescent="0.25">
      <c r="A36" s="3">
        <v>202010600</v>
      </c>
      <c r="B36" t="s">
        <v>37</v>
      </c>
      <c r="C36" s="2">
        <v>12912</v>
      </c>
      <c r="D36" s="11">
        <v>1.85</v>
      </c>
      <c r="E36" s="11">
        <f>Grupo1_Item1_EletivoSUS[[#This Row],[VALOR UNITÁRIO REFERÊNCIA]]*Grupo1_Item1_EletivoSUS[[#This Row],[QUANTIDADE ANUAL]]</f>
        <v>23887.200000000001</v>
      </c>
      <c r="F36" s="13"/>
      <c r="G36" s="11">
        <f>Grupo1_Item1_EletivoSUS[[#This Row],[VALOR UNITÁRIO REFERÊNCIA]]+Grupo1_Item1_EletivoSUS[[#This Row],[VALOR UNITÁRIO REFERÊNCIA]]*Grupo1_Item1_EletivoSUS[[#This Row],[% APLICADO]]</f>
        <v>1.85</v>
      </c>
      <c r="H36" s="11">
        <f>Grupo1_Item1_EletivoSUS[[#This Row],[VALOR UNITÁRIO COM %]]*Grupo1_Item1_EletivoSUS[[#This Row],[QUANTIDADE ANUAL]]</f>
        <v>23887.200000000001</v>
      </c>
    </row>
    <row r="37" spans="1:8" x14ac:dyDescent="0.25">
      <c r="A37" s="3">
        <v>202010619</v>
      </c>
      <c r="B37" t="s">
        <v>38</v>
      </c>
      <c r="C37" s="2">
        <v>1730</v>
      </c>
      <c r="D37" s="11">
        <v>1.4</v>
      </c>
      <c r="E37" s="11">
        <f>Grupo1_Item1_EletivoSUS[[#This Row],[VALOR UNITÁRIO REFERÊNCIA]]*Grupo1_Item1_EletivoSUS[[#This Row],[QUANTIDADE ANUAL]]</f>
        <v>2422</v>
      </c>
      <c r="F37" s="13"/>
      <c r="G37" s="11">
        <f>Grupo1_Item1_EletivoSUS[[#This Row],[VALOR UNITÁRIO REFERÊNCIA]]+Grupo1_Item1_EletivoSUS[[#This Row],[VALOR UNITÁRIO REFERÊNCIA]]*Grupo1_Item1_EletivoSUS[[#This Row],[% APLICADO]]</f>
        <v>1.4</v>
      </c>
      <c r="H37" s="11">
        <f>Grupo1_Item1_EletivoSUS[[#This Row],[VALOR UNITÁRIO COM %]]*Grupo1_Item1_EletivoSUS[[#This Row],[QUANTIDADE ANUAL]]</f>
        <v>2422</v>
      </c>
    </row>
    <row r="38" spans="1:8" x14ac:dyDescent="0.25">
      <c r="A38" s="3">
        <v>202010627</v>
      </c>
      <c r="B38" t="s">
        <v>39</v>
      </c>
      <c r="C38">
        <v>516</v>
      </c>
      <c r="D38" s="11">
        <v>1.85</v>
      </c>
      <c r="E38" s="11">
        <f>Grupo1_Item1_EletivoSUS[[#This Row],[VALOR UNITÁRIO REFERÊNCIA]]*Grupo1_Item1_EletivoSUS[[#This Row],[QUANTIDADE ANUAL]]</f>
        <v>954.6</v>
      </c>
      <c r="F38" s="13"/>
      <c r="G38" s="11">
        <f>Grupo1_Item1_EletivoSUS[[#This Row],[VALOR UNITÁRIO REFERÊNCIA]]+Grupo1_Item1_EletivoSUS[[#This Row],[VALOR UNITÁRIO REFERÊNCIA]]*Grupo1_Item1_EletivoSUS[[#This Row],[% APLICADO]]</f>
        <v>1.85</v>
      </c>
      <c r="H38" s="11">
        <f>Grupo1_Item1_EletivoSUS[[#This Row],[VALOR UNITÁRIO COM %]]*Grupo1_Item1_EletivoSUS[[#This Row],[QUANTIDADE ANUAL]]</f>
        <v>954.6</v>
      </c>
    </row>
    <row r="39" spans="1:8" x14ac:dyDescent="0.25">
      <c r="A39" s="3">
        <v>202010635</v>
      </c>
      <c r="B39" t="s">
        <v>40</v>
      </c>
      <c r="C39" s="2">
        <v>10544</v>
      </c>
      <c r="D39" s="11">
        <v>1.85</v>
      </c>
      <c r="E39" s="11">
        <f>Grupo1_Item1_EletivoSUS[[#This Row],[VALOR UNITÁRIO REFERÊNCIA]]*Grupo1_Item1_EletivoSUS[[#This Row],[QUANTIDADE ANUAL]]</f>
        <v>19506.400000000001</v>
      </c>
      <c r="F39" s="13"/>
      <c r="G39" s="11">
        <f>Grupo1_Item1_EletivoSUS[[#This Row],[VALOR UNITÁRIO REFERÊNCIA]]+Grupo1_Item1_EletivoSUS[[#This Row],[VALOR UNITÁRIO REFERÊNCIA]]*Grupo1_Item1_EletivoSUS[[#This Row],[% APLICADO]]</f>
        <v>1.85</v>
      </c>
      <c r="H39" s="11">
        <f>Grupo1_Item1_EletivoSUS[[#This Row],[VALOR UNITÁRIO COM %]]*Grupo1_Item1_EletivoSUS[[#This Row],[QUANTIDADE ANUAL]]</f>
        <v>19506.400000000001</v>
      </c>
    </row>
    <row r="40" spans="1:8" x14ac:dyDescent="0.25">
      <c r="A40" s="3">
        <v>202010643</v>
      </c>
      <c r="B40" t="s">
        <v>41</v>
      </c>
      <c r="C40" s="2">
        <v>19403</v>
      </c>
      <c r="D40" s="11">
        <v>2.0099999999999998</v>
      </c>
      <c r="E40" s="11">
        <f>Grupo1_Item1_EletivoSUS[[#This Row],[VALOR UNITÁRIO REFERÊNCIA]]*Grupo1_Item1_EletivoSUS[[#This Row],[QUANTIDADE ANUAL]]</f>
        <v>39000.03</v>
      </c>
      <c r="F40" s="13"/>
      <c r="G40" s="11">
        <f>Grupo1_Item1_EletivoSUS[[#This Row],[VALOR UNITÁRIO REFERÊNCIA]]+Grupo1_Item1_EletivoSUS[[#This Row],[VALOR UNITÁRIO REFERÊNCIA]]*Grupo1_Item1_EletivoSUS[[#This Row],[% APLICADO]]</f>
        <v>2.0099999999999998</v>
      </c>
      <c r="H40" s="11">
        <f>Grupo1_Item1_EletivoSUS[[#This Row],[VALOR UNITÁRIO COM %]]*Grupo1_Item1_EletivoSUS[[#This Row],[QUANTIDADE ANUAL]]</f>
        <v>39000.03</v>
      </c>
    </row>
    <row r="41" spans="1:8" x14ac:dyDescent="0.25">
      <c r="A41" s="3">
        <v>202010651</v>
      </c>
      <c r="B41" t="s">
        <v>42</v>
      </c>
      <c r="C41" s="2">
        <v>19673</v>
      </c>
      <c r="D41" s="11">
        <v>2.0099999999999998</v>
      </c>
      <c r="E41" s="11">
        <f>Grupo1_Item1_EletivoSUS[[#This Row],[VALOR UNITÁRIO REFERÊNCIA]]*Grupo1_Item1_EletivoSUS[[#This Row],[QUANTIDADE ANUAL]]</f>
        <v>39542.729999999996</v>
      </c>
      <c r="F41" s="13"/>
      <c r="G41" s="11">
        <f>Grupo1_Item1_EletivoSUS[[#This Row],[VALOR UNITÁRIO REFERÊNCIA]]+Grupo1_Item1_EletivoSUS[[#This Row],[VALOR UNITÁRIO REFERÊNCIA]]*Grupo1_Item1_EletivoSUS[[#This Row],[% APLICADO]]</f>
        <v>2.0099999999999998</v>
      </c>
      <c r="H41" s="11">
        <f>Grupo1_Item1_EletivoSUS[[#This Row],[VALOR UNITÁRIO COM %]]*Grupo1_Item1_EletivoSUS[[#This Row],[QUANTIDADE ANUAL]]</f>
        <v>39542.729999999996</v>
      </c>
    </row>
    <row r="42" spans="1:8" x14ac:dyDescent="0.25">
      <c r="A42" s="3">
        <v>202010660</v>
      </c>
      <c r="B42" t="s">
        <v>43</v>
      </c>
      <c r="C42" s="2">
        <v>1262</v>
      </c>
      <c r="D42" s="11">
        <v>4.12</v>
      </c>
      <c r="E42" s="11">
        <f>Grupo1_Item1_EletivoSUS[[#This Row],[VALOR UNITÁRIO REFERÊNCIA]]*Grupo1_Item1_EletivoSUS[[#This Row],[QUANTIDADE ANUAL]]</f>
        <v>5199.4400000000005</v>
      </c>
      <c r="F42" s="13"/>
      <c r="G42" s="11">
        <f>Grupo1_Item1_EletivoSUS[[#This Row],[VALOR UNITÁRIO REFERÊNCIA]]+Grupo1_Item1_EletivoSUS[[#This Row],[VALOR UNITÁRIO REFERÊNCIA]]*Grupo1_Item1_EletivoSUS[[#This Row],[% APLICADO]]</f>
        <v>4.12</v>
      </c>
      <c r="H42" s="11">
        <f>Grupo1_Item1_EletivoSUS[[#This Row],[VALOR UNITÁRIO COM %]]*Grupo1_Item1_EletivoSUS[[#This Row],[QUANTIDADE ANUAL]]</f>
        <v>5199.4400000000005</v>
      </c>
    </row>
    <row r="43" spans="1:8" x14ac:dyDescent="0.25">
      <c r="A43" s="3">
        <v>202010678</v>
      </c>
      <c r="B43" t="s">
        <v>44</v>
      </c>
      <c r="C43" s="2">
        <v>32148</v>
      </c>
      <c r="D43" s="11">
        <v>3.51</v>
      </c>
      <c r="E43" s="11">
        <f>Grupo1_Item1_EletivoSUS[[#This Row],[VALOR UNITÁRIO REFERÊNCIA]]*Grupo1_Item1_EletivoSUS[[#This Row],[QUANTIDADE ANUAL]]</f>
        <v>112839.48</v>
      </c>
      <c r="F43" s="13"/>
      <c r="G43" s="11">
        <f>Grupo1_Item1_EletivoSUS[[#This Row],[VALOR UNITÁRIO REFERÊNCIA]]+Grupo1_Item1_EletivoSUS[[#This Row],[VALOR UNITÁRIO REFERÊNCIA]]*Grupo1_Item1_EletivoSUS[[#This Row],[% APLICADO]]</f>
        <v>3.51</v>
      </c>
      <c r="H43" s="11">
        <f>Grupo1_Item1_EletivoSUS[[#This Row],[VALOR UNITÁRIO COM %]]*Grupo1_Item1_EletivoSUS[[#This Row],[QUANTIDADE ANUAL]]</f>
        <v>112839.48</v>
      </c>
    </row>
    <row r="44" spans="1:8" x14ac:dyDescent="0.25">
      <c r="A44" s="3">
        <v>202010694</v>
      </c>
      <c r="B44" t="s">
        <v>45</v>
      </c>
      <c r="C44" s="2">
        <v>24755</v>
      </c>
      <c r="D44" s="11">
        <v>1.85</v>
      </c>
      <c r="E44" s="11">
        <f>Grupo1_Item1_EletivoSUS[[#This Row],[VALOR UNITÁRIO REFERÊNCIA]]*Grupo1_Item1_EletivoSUS[[#This Row],[QUANTIDADE ANUAL]]</f>
        <v>45796.75</v>
      </c>
      <c r="F44" s="13"/>
      <c r="G44" s="11">
        <f>Grupo1_Item1_EletivoSUS[[#This Row],[VALOR UNITÁRIO REFERÊNCIA]]+Grupo1_Item1_EletivoSUS[[#This Row],[VALOR UNITÁRIO REFERÊNCIA]]*Grupo1_Item1_EletivoSUS[[#This Row],[% APLICADO]]</f>
        <v>1.85</v>
      </c>
      <c r="H44" s="11">
        <f>Grupo1_Item1_EletivoSUS[[#This Row],[VALOR UNITÁRIO COM %]]*Grupo1_Item1_EletivoSUS[[#This Row],[QUANTIDADE ANUAL]]</f>
        <v>45796.75</v>
      </c>
    </row>
    <row r="45" spans="1:8" x14ac:dyDescent="0.25">
      <c r="A45" s="3">
        <v>202010708</v>
      </c>
      <c r="B45" t="s">
        <v>46</v>
      </c>
      <c r="C45" s="2">
        <v>12524</v>
      </c>
      <c r="D45" s="11">
        <v>15.24</v>
      </c>
      <c r="E45" s="11">
        <f>Grupo1_Item1_EletivoSUS[[#This Row],[VALOR UNITÁRIO REFERÊNCIA]]*Grupo1_Item1_EletivoSUS[[#This Row],[QUANTIDADE ANUAL]]</f>
        <v>190865.76</v>
      </c>
      <c r="F45" s="13"/>
      <c r="G45" s="11">
        <f>Grupo1_Item1_EletivoSUS[[#This Row],[VALOR UNITÁRIO REFERÊNCIA]]+Grupo1_Item1_EletivoSUS[[#This Row],[VALOR UNITÁRIO REFERÊNCIA]]*Grupo1_Item1_EletivoSUS[[#This Row],[% APLICADO]]</f>
        <v>15.24</v>
      </c>
      <c r="H45" s="11">
        <f>Grupo1_Item1_EletivoSUS[[#This Row],[VALOR UNITÁRIO COM %]]*Grupo1_Item1_EletivoSUS[[#This Row],[QUANTIDADE ANUAL]]</f>
        <v>190865.76</v>
      </c>
    </row>
    <row r="46" spans="1:8" x14ac:dyDescent="0.25">
      <c r="A46" s="3">
        <v>202010716</v>
      </c>
      <c r="B46" t="s">
        <v>47</v>
      </c>
      <c r="C46">
        <v>29</v>
      </c>
      <c r="D46" s="11">
        <v>3.68</v>
      </c>
      <c r="E46" s="11">
        <f>Grupo1_Item1_EletivoSUS[[#This Row],[VALOR UNITÁRIO REFERÊNCIA]]*Grupo1_Item1_EletivoSUS[[#This Row],[QUANTIDADE ANUAL]]</f>
        <v>106.72</v>
      </c>
      <c r="F46" s="13"/>
      <c r="G46" s="11">
        <f>Grupo1_Item1_EletivoSUS[[#This Row],[VALOR UNITÁRIO REFERÊNCIA]]+Grupo1_Item1_EletivoSUS[[#This Row],[VALOR UNITÁRIO REFERÊNCIA]]*Grupo1_Item1_EletivoSUS[[#This Row],[% APLICADO]]</f>
        <v>3.68</v>
      </c>
      <c r="H46" s="11">
        <f>Grupo1_Item1_EletivoSUS[[#This Row],[VALOR UNITÁRIO COM %]]*Grupo1_Item1_EletivoSUS[[#This Row],[QUANTIDADE ANUAL]]</f>
        <v>106.72</v>
      </c>
    </row>
    <row r="47" spans="1:8" x14ac:dyDescent="0.25">
      <c r="A47" s="3">
        <v>202010724</v>
      </c>
      <c r="B47" t="s">
        <v>48</v>
      </c>
      <c r="C47">
        <v>788</v>
      </c>
      <c r="D47" s="11">
        <v>4.42</v>
      </c>
      <c r="E47" s="11">
        <f>Grupo1_Item1_EletivoSUS[[#This Row],[VALOR UNITÁRIO REFERÊNCIA]]*Grupo1_Item1_EletivoSUS[[#This Row],[QUANTIDADE ANUAL]]</f>
        <v>3482.96</v>
      </c>
      <c r="F47" s="13"/>
      <c r="G47" s="11">
        <f>Grupo1_Item1_EletivoSUS[[#This Row],[VALOR UNITÁRIO REFERÊNCIA]]+Grupo1_Item1_EletivoSUS[[#This Row],[VALOR UNITÁRIO REFERÊNCIA]]*Grupo1_Item1_EletivoSUS[[#This Row],[% APLICADO]]</f>
        <v>4.42</v>
      </c>
      <c r="H47" s="11">
        <f>Grupo1_Item1_EletivoSUS[[#This Row],[VALOR UNITÁRIO COM %]]*Grupo1_Item1_EletivoSUS[[#This Row],[QUANTIDADE ANUAL]]</f>
        <v>3482.96</v>
      </c>
    </row>
    <row r="48" spans="1:8" x14ac:dyDescent="0.25">
      <c r="A48" s="3">
        <v>202010732</v>
      </c>
      <c r="B48" t="s">
        <v>49</v>
      </c>
      <c r="C48">
        <v>228</v>
      </c>
      <c r="D48" s="11">
        <v>15.65</v>
      </c>
      <c r="E48" s="11">
        <f>Grupo1_Item1_EletivoSUS[[#This Row],[VALOR UNITÁRIO REFERÊNCIA]]*Grupo1_Item1_EletivoSUS[[#This Row],[QUANTIDADE ANUAL]]</f>
        <v>3568.2000000000003</v>
      </c>
      <c r="F48" s="13"/>
      <c r="G48" s="11">
        <f>Grupo1_Item1_EletivoSUS[[#This Row],[VALOR UNITÁRIO REFERÊNCIA]]+Grupo1_Item1_EletivoSUS[[#This Row],[VALOR UNITÁRIO REFERÊNCIA]]*Grupo1_Item1_EletivoSUS[[#This Row],[% APLICADO]]</f>
        <v>15.65</v>
      </c>
      <c r="H48" s="11">
        <f>Grupo1_Item1_EletivoSUS[[#This Row],[VALOR UNITÁRIO COM %]]*Grupo1_Item1_EletivoSUS[[#This Row],[QUANTIDADE ANUAL]]</f>
        <v>3568.2000000000003</v>
      </c>
    </row>
    <row r="49" spans="1:8" x14ac:dyDescent="0.25">
      <c r="A49" s="3">
        <v>202010759</v>
      </c>
      <c r="B49" t="s">
        <v>50</v>
      </c>
      <c r="C49">
        <v>3</v>
      </c>
      <c r="D49" s="11">
        <v>6.55</v>
      </c>
      <c r="E49" s="11">
        <f>Grupo1_Item1_EletivoSUS[[#This Row],[VALOR UNITÁRIO REFERÊNCIA]]*Grupo1_Item1_EletivoSUS[[#This Row],[QUANTIDADE ANUAL]]</f>
        <v>19.649999999999999</v>
      </c>
      <c r="F49" s="13"/>
      <c r="G49" s="11">
        <f>Grupo1_Item1_EletivoSUS[[#This Row],[VALOR UNITÁRIO REFERÊNCIA]]+Grupo1_Item1_EletivoSUS[[#This Row],[VALOR UNITÁRIO REFERÊNCIA]]*Grupo1_Item1_EletivoSUS[[#This Row],[% APLICADO]]</f>
        <v>6.55</v>
      </c>
      <c r="H49" s="11">
        <f>Grupo1_Item1_EletivoSUS[[#This Row],[VALOR UNITÁRIO COM %]]*Grupo1_Item1_EletivoSUS[[#This Row],[QUANTIDADE ANUAL]]</f>
        <v>19.649999999999999</v>
      </c>
    </row>
    <row r="50" spans="1:8" x14ac:dyDescent="0.25">
      <c r="A50" s="3">
        <v>202010767</v>
      </c>
      <c r="B50" t="s">
        <v>51</v>
      </c>
      <c r="C50" s="2">
        <v>17018</v>
      </c>
      <c r="D50" s="11">
        <v>15.24</v>
      </c>
      <c r="E50" s="11">
        <f>Grupo1_Item1_EletivoSUS[[#This Row],[VALOR UNITÁRIO REFERÊNCIA]]*Grupo1_Item1_EletivoSUS[[#This Row],[QUANTIDADE ANUAL]]</f>
        <v>259354.32</v>
      </c>
      <c r="F50" s="13"/>
      <c r="G50" s="11">
        <f>Grupo1_Item1_EletivoSUS[[#This Row],[VALOR UNITÁRIO REFERÊNCIA]]+Grupo1_Item1_EletivoSUS[[#This Row],[VALOR UNITÁRIO REFERÊNCIA]]*Grupo1_Item1_EletivoSUS[[#This Row],[% APLICADO]]</f>
        <v>15.24</v>
      </c>
      <c r="H50" s="11">
        <f>Grupo1_Item1_EletivoSUS[[#This Row],[VALOR UNITÁRIO COM %]]*Grupo1_Item1_EletivoSUS[[#This Row],[QUANTIDADE ANUAL]]</f>
        <v>259354.32</v>
      </c>
    </row>
    <row r="51" spans="1:8" x14ac:dyDescent="0.25">
      <c r="A51" s="3">
        <v>202020029</v>
      </c>
      <c r="B51" t="s">
        <v>52</v>
      </c>
      <c r="C51">
        <v>39</v>
      </c>
      <c r="D51" s="11">
        <v>2.73</v>
      </c>
      <c r="E51" s="11">
        <f>Grupo1_Item1_EletivoSUS[[#This Row],[VALOR UNITÁRIO REFERÊNCIA]]*Grupo1_Item1_EletivoSUS[[#This Row],[QUANTIDADE ANUAL]]</f>
        <v>106.47</v>
      </c>
      <c r="F51" s="13"/>
      <c r="G51" s="11">
        <f>Grupo1_Item1_EletivoSUS[[#This Row],[VALOR UNITÁRIO REFERÊNCIA]]+Grupo1_Item1_EletivoSUS[[#This Row],[VALOR UNITÁRIO REFERÊNCIA]]*Grupo1_Item1_EletivoSUS[[#This Row],[% APLICADO]]</f>
        <v>2.73</v>
      </c>
      <c r="H51" s="11">
        <f>Grupo1_Item1_EletivoSUS[[#This Row],[VALOR UNITÁRIO COM %]]*Grupo1_Item1_EletivoSUS[[#This Row],[QUANTIDADE ANUAL]]</f>
        <v>106.47</v>
      </c>
    </row>
    <row r="52" spans="1:8" x14ac:dyDescent="0.25">
      <c r="A52" s="3">
        <v>202020037</v>
      </c>
      <c r="B52" t="s">
        <v>53</v>
      </c>
      <c r="C52">
        <v>335</v>
      </c>
      <c r="D52" s="11">
        <v>2.73</v>
      </c>
      <c r="E52" s="11">
        <f>Grupo1_Item1_EletivoSUS[[#This Row],[VALOR UNITÁRIO REFERÊNCIA]]*Grupo1_Item1_EletivoSUS[[#This Row],[QUANTIDADE ANUAL]]</f>
        <v>914.55</v>
      </c>
      <c r="F52" s="13"/>
      <c r="G52" s="11">
        <f>Grupo1_Item1_EletivoSUS[[#This Row],[VALOR UNITÁRIO REFERÊNCIA]]+Grupo1_Item1_EletivoSUS[[#This Row],[VALOR UNITÁRIO REFERÊNCIA]]*Grupo1_Item1_EletivoSUS[[#This Row],[% APLICADO]]</f>
        <v>2.73</v>
      </c>
      <c r="H52" s="11">
        <f>Grupo1_Item1_EletivoSUS[[#This Row],[VALOR UNITÁRIO COM %]]*Grupo1_Item1_EletivoSUS[[#This Row],[QUANTIDADE ANUAL]]</f>
        <v>914.55</v>
      </c>
    </row>
    <row r="53" spans="1:8" x14ac:dyDescent="0.25">
      <c r="A53" s="3">
        <v>202020070</v>
      </c>
      <c r="B53" t="s">
        <v>54</v>
      </c>
      <c r="C53" s="2">
        <v>2303</v>
      </c>
      <c r="D53" s="11">
        <v>2.73</v>
      </c>
      <c r="E53" s="11">
        <f>Grupo1_Item1_EletivoSUS[[#This Row],[VALOR UNITÁRIO REFERÊNCIA]]*Grupo1_Item1_EletivoSUS[[#This Row],[QUANTIDADE ANUAL]]</f>
        <v>6287.19</v>
      </c>
      <c r="F53" s="13"/>
      <c r="G53" s="11">
        <f>Grupo1_Item1_EletivoSUS[[#This Row],[VALOR UNITÁRIO REFERÊNCIA]]+Grupo1_Item1_EletivoSUS[[#This Row],[VALOR UNITÁRIO REFERÊNCIA]]*Grupo1_Item1_EletivoSUS[[#This Row],[% APLICADO]]</f>
        <v>2.73</v>
      </c>
      <c r="H53" s="11">
        <f>Grupo1_Item1_EletivoSUS[[#This Row],[VALOR UNITÁRIO COM %]]*Grupo1_Item1_EletivoSUS[[#This Row],[QUANTIDADE ANUAL]]</f>
        <v>6287.19</v>
      </c>
    </row>
    <row r="54" spans="1:8" x14ac:dyDescent="0.25">
      <c r="A54" s="3">
        <v>202020118</v>
      </c>
      <c r="B54" t="s">
        <v>55</v>
      </c>
      <c r="C54">
        <v>2</v>
      </c>
      <c r="D54" s="11">
        <v>5.79</v>
      </c>
      <c r="E54" s="11">
        <f>Grupo1_Item1_EletivoSUS[[#This Row],[VALOR UNITÁRIO REFERÊNCIA]]*Grupo1_Item1_EletivoSUS[[#This Row],[QUANTIDADE ANUAL]]</f>
        <v>11.58</v>
      </c>
      <c r="F54" s="13"/>
      <c r="G54" s="11">
        <f>Grupo1_Item1_EletivoSUS[[#This Row],[VALOR UNITÁRIO REFERÊNCIA]]+Grupo1_Item1_EletivoSUS[[#This Row],[VALOR UNITÁRIO REFERÊNCIA]]*Grupo1_Item1_EletivoSUS[[#This Row],[% APLICADO]]</f>
        <v>5.79</v>
      </c>
      <c r="H54" s="11">
        <f>Grupo1_Item1_EletivoSUS[[#This Row],[VALOR UNITÁRIO COM %]]*Grupo1_Item1_EletivoSUS[[#This Row],[QUANTIDADE ANUAL]]</f>
        <v>11.58</v>
      </c>
    </row>
    <row r="55" spans="1:8" x14ac:dyDescent="0.25">
      <c r="A55" s="3">
        <v>202020134</v>
      </c>
      <c r="B55" t="s">
        <v>56</v>
      </c>
      <c r="C55">
        <v>459</v>
      </c>
      <c r="D55" s="11">
        <v>5.77</v>
      </c>
      <c r="E55" s="11">
        <f>Grupo1_Item1_EletivoSUS[[#This Row],[VALOR UNITÁRIO REFERÊNCIA]]*Grupo1_Item1_EletivoSUS[[#This Row],[QUANTIDADE ANUAL]]</f>
        <v>2648.43</v>
      </c>
      <c r="F55" s="13"/>
      <c r="G55" s="11">
        <f>Grupo1_Item1_EletivoSUS[[#This Row],[VALOR UNITÁRIO REFERÊNCIA]]+Grupo1_Item1_EletivoSUS[[#This Row],[VALOR UNITÁRIO REFERÊNCIA]]*Grupo1_Item1_EletivoSUS[[#This Row],[% APLICADO]]</f>
        <v>5.77</v>
      </c>
      <c r="H55" s="11">
        <f>Grupo1_Item1_EletivoSUS[[#This Row],[VALOR UNITÁRIO COM %]]*Grupo1_Item1_EletivoSUS[[#This Row],[QUANTIDADE ANUAL]]</f>
        <v>2648.43</v>
      </c>
    </row>
    <row r="56" spans="1:8" x14ac:dyDescent="0.25">
      <c r="A56" s="3">
        <v>202020142</v>
      </c>
      <c r="B56" t="s">
        <v>57</v>
      </c>
      <c r="C56" s="2">
        <v>1739</v>
      </c>
      <c r="D56" s="11">
        <v>2.73</v>
      </c>
      <c r="E56" s="11">
        <f>Grupo1_Item1_EletivoSUS[[#This Row],[VALOR UNITÁRIO REFERÊNCIA]]*Grupo1_Item1_EletivoSUS[[#This Row],[QUANTIDADE ANUAL]]</f>
        <v>4747.47</v>
      </c>
      <c r="F56" s="13"/>
      <c r="G56" s="11">
        <f>Grupo1_Item1_EletivoSUS[[#This Row],[VALOR UNITÁRIO REFERÊNCIA]]+Grupo1_Item1_EletivoSUS[[#This Row],[VALOR UNITÁRIO REFERÊNCIA]]*Grupo1_Item1_EletivoSUS[[#This Row],[% APLICADO]]</f>
        <v>2.73</v>
      </c>
      <c r="H56" s="11">
        <f>Grupo1_Item1_EletivoSUS[[#This Row],[VALOR UNITÁRIO COM %]]*Grupo1_Item1_EletivoSUS[[#This Row],[QUANTIDADE ANUAL]]</f>
        <v>4747.47</v>
      </c>
    </row>
    <row r="57" spans="1:8" x14ac:dyDescent="0.25">
      <c r="A57" s="3">
        <v>202020150</v>
      </c>
      <c r="B57" t="s">
        <v>58</v>
      </c>
      <c r="C57" s="2">
        <v>3726</v>
      </c>
      <c r="D57" s="11">
        <v>2.73</v>
      </c>
      <c r="E57" s="11">
        <f>Grupo1_Item1_EletivoSUS[[#This Row],[VALOR UNITÁRIO REFERÊNCIA]]*Grupo1_Item1_EletivoSUS[[#This Row],[QUANTIDADE ANUAL]]</f>
        <v>10171.98</v>
      </c>
      <c r="F57" s="13"/>
      <c r="G57" s="11">
        <f>Grupo1_Item1_EletivoSUS[[#This Row],[VALOR UNITÁRIO REFERÊNCIA]]+Grupo1_Item1_EletivoSUS[[#This Row],[VALOR UNITÁRIO REFERÊNCIA]]*Grupo1_Item1_EletivoSUS[[#This Row],[% APLICADO]]</f>
        <v>2.73</v>
      </c>
      <c r="H57" s="11">
        <f>Grupo1_Item1_EletivoSUS[[#This Row],[VALOR UNITÁRIO COM %]]*Grupo1_Item1_EletivoSUS[[#This Row],[QUANTIDADE ANUAL]]</f>
        <v>10171.98</v>
      </c>
    </row>
    <row r="58" spans="1:8" x14ac:dyDescent="0.25">
      <c r="A58" s="3">
        <v>202020177</v>
      </c>
      <c r="B58" t="s">
        <v>59</v>
      </c>
      <c r="C58">
        <v>6</v>
      </c>
      <c r="D58" s="11">
        <v>6.48</v>
      </c>
      <c r="E58" s="11">
        <f>Grupo1_Item1_EletivoSUS[[#This Row],[VALOR UNITÁRIO REFERÊNCIA]]*Grupo1_Item1_EletivoSUS[[#This Row],[QUANTIDADE ANUAL]]</f>
        <v>38.880000000000003</v>
      </c>
      <c r="F58" s="13"/>
      <c r="G58" s="11">
        <f>Grupo1_Item1_EletivoSUS[[#This Row],[VALOR UNITÁRIO REFERÊNCIA]]+Grupo1_Item1_EletivoSUS[[#This Row],[VALOR UNITÁRIO REFERÊNCIA]]*Grupo1_Item1_EletivoSUS[[#This Row],[% APLICADO]]</f>
        <v>6.48</v>
      </c>
      <c r="H58" s="11">
        <f>Grupo1_Item1_EletivoSUS[[#This Row],[VALOR UNITÁRIO COM %]]*Grupo1_Item1_EletivoSUS[[#This Row],[QUANTIDADE ANUAL]]</f>
        <v>38.880000000000003</v>
      </c>
    </row>
    <row r="59" spans="1:8" x14ac:dyDescent="0.25">
      <c r="A59" s="3">
        <v>202020207</v>
      </c>
      <c r="B59" t="s">
        <v>60</v>
      </c>
      <c r="C59">
        <v>8</v>
      </c>
      <c r="D59" s="11">
        <v>4.7300000000000004</v>
      </c>
      <c r="E59" s="11">
        <f>Grupo1_Item1_EletivoSUS[[#This Row],[VALOR UNITÁRIO REFERÊNCIA]]*Grupo1_Item1_EletivoSUS[[#This Row],[QUANTIDADE ANUAL]]</f>
        <v>37.840000000000003</v>
      </c>
      <c r="F59" s="13"/>
      <c r="G59" s="11">
        <f>Grupo1_Item1_EletivoSUS[[#This Row],[VALOR UNITÁRIO REFERÊNCIA]]+Grupo1_Item1_EletivoSUS[[#This Row],[VALOR UNITÁRIO REFERÊNCIA]]*Grupo1_Item1_EletivoSUS[[#This Row],[% APLICADO]]</f>
        <v>4.7300000000000004</v>
      </c>
      <c r="H59" s="11">
        <f>Grupo1_Item1_EletivoSUS[[#This Row],[VALOR UNITÁRIO COM %]]*Grupo1_Item1_EletivoSUS[[#This Row],[QUANTIDADE ANUAL]]</f>
        <v>37.840000000000003</v>
      </c>
    </row>
    <row r="60" spans="1:8" x14ac:dyDescent="0.25">
      <c r="A60" s="3">
        <v>202020290</v>
      </c>
      <c r="B60" t="s">
        <v>61</v>
      </c>
      <c r="C60">
        <v>26</v>
      </c>
      <c r="D60" s="11">
        <v>4.5999999999999996</v>
      </c>
      <c r="E60" s="11">
        <f>Grupo1_Item1_EletivoSUS[[#This Row],[VALOR UNITÁRIO REFERÊNCIA]]*Grupo1_Item1_EletivoSUS[[#This Row],[QUANTIDADE ANUAL]]</f>
        <v>119.6</v>
      </c>
      <c r="F60" s="13"/>
      <c r="G60" s="11">
        <f>Grupo1_Item1_EletivoSUS[[#This Row],[VALOR UNITÁRIO REFERÊNCIA]]+Grupo1_Item1_EletivoSUS[[#This Row],[VALOR UNITÁRIO REFERÊNCIA]]*Grupo1_Item1_EletivoSUS[[#This Row],[% APLICADO]]</f>
        <v>4.5999999999999996</v>
      </c>
      <c r="H60" s="11">
        <f>Grupo1_Item1_EletivoSUS[[#This Row],[VALOR UNITÁRIO COM %]]*Grupo1_Item1_EletivoSUS[[#This Row],[QUANTIDADE ANUAL]]</f>
        <v>119.6</v>
      </c>
    </row>
    <row r="61" spans="1:8" x14ac:dyDescent="0.25">
      <c r="A61" s="3">
        <v>202020304</v>
      </c>
      <c r="B61" t="s">
        <v>62</v>
      </c>
      <c r="C61">
        <v>11</v>
      </c>
      <c r="D61" s="11">
        <v>1.53</v>
      </c>
      <c r="E61" s="11">
        <f>Grupo1_Item1_EletivoSUS[[#This Row],[VALOR UNITÁRIO REFERÊNCIA]]*Grupo1_Item1_EletivoSUS[[#This Row],[QUANTIDADE ANUAL]]</f>
        <v>16.830000000000002</v>
      </c>
      <c r="F61" s="13"/>
      <c r="G61" s="11">
        <f>Grupo1_Item1_EletivoSUS[[#This Row],[VALOR UNITÁRIO REFERÊNCIA]]+Grupo1_Item1_EletivoSUS[[#This Row],[VALOR UNITÁRIO REFERÊNCIA]]*Grupo1_Item1_EletivoSUS[[#This Row],[% APLICADO]]</f>
        <v>1.53</v>
      </c>
      <c r="H61" s="11">
        <f>Grupo1_Item1_EletivoSUS[[#This Row],[VALOR UNITÁRIO COM %]]*Grupo1_Item1_EletivoSUS[[#This Row],[QUANTIDADE ANUAL]]</f>
        <v>16.830000000000002</v>
      </c>
    </row>
    <row r="62" spans="1:8" x14ac:dyDescent="0.25">
      <c r="A62" s="3">
        <v>202020355</v>
      </c>
      <c r="B62" t="s">
        <v>63</v>
      </c>
      <c r="C62">
        <v>320</v>
      </c>
      <c r="D62" s="11">
        <v>5.41</v>
      </c>
      <c r="E62" s="11">
        <f>Grupo1_Item1_EletivoSUS[[#This Row],[VALOR UNITÁRIO REFERÊNCIA]]*Grupo1_Item1_EletivoSUS[[#This Row],[QUANTIDADE ANUAL]]</f>
        <v>1731.2</v>
      </c>
      <c r="F62" s="13"/>
      <c r="G62" s="11">
        <f>Grupo1_Item1_EletivoSUS[[#This Row],[VALOR UNITÁRIO REFERÊNCIA]]+Grupo1_Item1_EletivoSUS[[#This Row],[VALOR UNITÁRIO REFERÊNCIA]]*Grupo1_Item1_EletivoSUS[[#This Row],[% APLICADO]]</f>
        <v>5.41</v>
      </c>
      <c r="H62" s="11">
        <f>Grupo1_Item1_EletivoSUS[[#This Row],[VALOR UNITÁRIO COM %]]*Grupo1_Item1_EletivoSUS[[#This Row],[QUANTIDADE ANUAL]]</f>
        <v>1731.2</v>
      </c>
    </row>
    <row r="63" spans="1:8" x14ac:dyDescent="0.25">
      <c r="A63" s="3">
        <v>202020363</v>
      </c>
      <c r="B63" t="s">
        <v>64</v>
      </c>
      <c r="C63">
        <v>26</v>
      </c>
      <c r="D63" s="11">
        <v>2.73</v>
      </c>
      <c r="E63" s="11">
        <f>Grupo1_Item1_EletivoSUS[[#This Row],[VALOR UNITÁRIO REFERÊNCIA]]*Grupo1_Item1_EletivoSUS[[#This Row],[QUANTIDADE ANUAL]]</f>
        <v>70.98</v>
      </c>
      <c r="F63" s="13"/>
      <c r="G63" s="11">
        <f>Grupo1_Item1_EletivoSUS[[#This Row],[VALOR UNITÁRIO REFERÊNCIA]]+Grupo1_Item1_EletivoSUS[[#This Row],[VALOR UNITÁRIO REFERÊNCIA]]*Grupo1_Item1_EletivoSUS[[#This Row],[% APLICADO]]</f>
        <v>2.73</v>
      </c>
      <c r="H63" s="11">
        <f>Grupo1_Item1_EletivoSUS[[#This Row],[VALOR UNITÁRIO COM %]]*Grupo1_Item1_EletivoSUS[[#This Row],[QUANTIDADE ANUAL]]</f>
        <v>70.98</v>
      </c>
    </row>
    <row r="64" spans="1:8" x14ac:dyDescent="0.25">
      <c r="A64" s="3">
        <v>202020371</v>
      </c>
      <c r="B64" t="s">
        <v>65</v>
      </c>
      <c r="C64">
        <v>2</v>
      </c>
      <c r="D64" s="11">
        <v>1.53</v>
      </c>
      <c r="E64" s="11">
        <f>Grupo1_Item1_EletivoSUS[[#This Row],[VALOR UNITÁRIO REFERÊNCIA]]*Grupo1_Item1_EletivoSUS[[#This Row],[QUANTIDADE ANUAL]]</f>
        <v>3.06</v>
      </c>
      <c r="F64" s="13"/>
      <c r="G64" s="11">
        <f>Grupo1_Item1_EletivoSUS[[#This Row],[VALOR UNITÁRIO REFERÊNCIA]]+Grupo1_Item1_EletivoSUS[[#This Row],[VALOR UNITÁRIO REFERÊNCIA]]*Grupo1_Item1_EletivoSUS[[#This Row],[% APLICADO]]</f>
        <v>1.53</v>
      </c>
      <c r="H64" s="11">
        <f>Grupo1_Item1_EletivoSUS[[#This Row],[VALOR UNITÁRIO COM %]]*Grupo1_Item1_EletivoSUS[[#This Row],[QUANTIDADE ANUAL]]</f>
        <v>3.06</v>
      </c>
    </row>
    <row r="65" spans="1:8" x14ac:dyDescent="0.25">
      <c r="A65" s="3">
        <v>202020380</v>
      </c>
      <c r="B65" t="s">
        <v>66</v>
      </c>
      <c r="C65" s="2">
        <v>45294</v>
      </c>
      <c r="D65" s="11">
        <v>4.1100000000000003</v>
      </c>
      <c r="E65" s="11">
        <f>Grupo1_Item1_EletivoSUS[[#This Row],[VALOR UNITÁRIO REFERÊNCIA]]*Grupo1_Item1_EletivoSUS[[#This Row],[QUANTIDADE ANUAL]]</f>
        <v>186158.34000000003</v>
      </c>
      <c r="F65" s="13"/>
      <c r="G65" s="11">
        <f>Grupo1_Item1_EletivoSUS[[#This Row],[VALOR UNITÁRIO REFERÊNCIA]]+Grupo1_Item1_EletivoSUS[[#This Row],[VALOR UNITÁRIO REFERÊNCIA]]*Grupo1_Item1_EletivoSUS[[#This Row],[% APLICADO]]</f>
        <v>4.1100000000000003</v>
      </c>
      <c r="H65" s="11">
        <f>Grupo1_Item1_EletivoSUS[[#This Row],[VALOR UNITÁRIO COM %]]*Grupo1_Item1_EletivoSUS[[#This Row],[QUANTIDADE ANUAL]]</f>
        <v>186158.34000000003</v>
      </c>
    </row>
    <row r="66" spans="1:8" x14ac:dyDescent="0.25">
      <c r="A66" s="3">
        <v>202020398</v>
      </c>
      <c r="B66" t="s">
        <v>67</v>
      </c>
      <c r="C66">
        <v>9</v>
      </c>
      <c r="D66" s="11">
        <v>2.73</v>
      </c>
      <c r="E66" s="11">
        <f>Grupo1_Item1_EletivoSUS[[#This Row],[VALOR UNITÁRIO REFERÊNCIA]]*Grupo1_Item1_EletivoSUS[[#This Row],[QUANTIDADE ANUAL]]</f>
        <v>24.57</v>
      </c>
      <c r="F66" s="13"/>
      <c r="G66" s="11">
        <f>Grupo1_Item1_EletivoSUS[[#This Row],[VALOR UNITÁRIO REFERÊNCIA]]+Grupo1_Item1_EletivoSUS[[#This Row],[VALOR UNITÁRIO REFERÊNCIA]]*Grupo1_Item1_EletivoSUS[[#This Row],[% APLICADO]]</f>
        <v>2.73</v>
      </c>
      <c r="H66" s="11">
        <f>Grupo1_Item1_EletivoSUS[[#This Row],[VALOR UNITÁRIO COM %]]*Grupo1_Item1_EletivoSUS[[#This Row],[QUANTIDADE ANUAL]]</f>
        <v>24.57</v>
      </c>
    </row>
    <row r="67" spans="1:8" x14ac:dyDescent="0.25">
      <c r="A67" s="3">
        <v>202020410</v>
      </c>
      <c r="B67" t="s">
        <v>68</v>
      </c>
      <c r="C67">
        <v>3</v>
      </c>
      <c r="D67" s="11">
        <v>4.1100000000000003</v>
      </c>
      <c r="E67" s="11">
        <f>Grupo1_Item1_EletivoSUS[[#This Row],[VALOR UNITÁRIO REFERÊNCIA]]*Grupo1_Item1_EletivoSUS[[#This Row],[QUANTIDADE ANUAL]]</f>
        <v>12.330000000000002</v>
      </c>
      <c r="F67" s="13"/>
      <c r="G67" s="11">
        <f>Grupo1_Item1_EletivoSUS[[#This Row],[VALOR UNITÁRIO REFERÊNCIA]]+Grupo1_Item1_EletivoSUS[[#This Row],[VALOR UNITÁRIO REFERÊNCIA]]*Grupo1_Item1_EletivoSUS[[#This Row],[% APLICADO]]</f>
        <v>4.1100000000000003</v>
      </c>
      <c r="H67" s="11">
        <f>Grupo1_Item1_EletivoSUS[[#This Row],[VALOR UNITÁRIO COM %]]*Grupo1_Item1_EletivoSUS[[#This Row],[QUANTIDADE ANUAL]]</f>
        <v>12.330000000000002</v>
      </c>
    </row>
    <row r="68" spans="1:8" x14ac:dyDescent="0.25">
      <c r="A68" s="3">
        <v>202020460</v>
      </c>
      <c r="B68" t="s">
        <v>69</v>
      </c>
      <c r="C68">
        <v>9</v>
      </c>
      <c r="D68" s="11">
        <v>2.73</v>
      </c>
      <c r="E68" s="11">
        <f>Grupo1_Item1_EletivoSUS[[#This Row],[VALOR UNITÁRIO REFERÊNCIA]]*Grupo1_Item1_EletivoSUS[[#This Row],[QUANTIDADE ANUAL]]</f>
        <v>24.57</v>
      </c>
      <c r="F68" s="13"/>
      <c r="G68" s="11">
        <f>Grupo1_Item1_EletivoSUS[[#This Row],[VALOR UNITÁRIO REFERÊNCIA]]+Grupo1_Item1_EletivoSUS[[#This Row],[VALOR UNITÁRIO REFERÊNCIA]]*Grupo1_Item1_EletivoSUS[[#This Row],[% APLICADO]]</f>
        <v>2.73</v>
      </c>
      <c r="H68" s="11">
        <f>Grupo1_Item1_EletivoSUS[[#This Row],[VALOR UNITÁRIO COM %]]*Grupo1_Item1_EletivoSUS[[#This Row],[QUANTIDADE ANUAL]]</f>
        <v>24.57</v>
      </c>
    </row>
    <row r="69" spans="1:8" x14ac:dyDescent="0.25">
      <c r="A69" s="3">
        <v>202020541</v>
      </c>
      <c r="B69" t="s">
        <v>70</v>
      </c>
      <c r="C69">
        <v>162</v>
      </c>
      <c r="D69" s="11">
        <v>2.73</v>
      </c>
      <c r="E69" s="11">
        <f>Grupo1_Item1_EletivoSUS[[#This Row],[VALOR UNITÁRIO REFERÊNCIA]]*Grupo1_Item1_EletivoSUS[[#This Row],[QUANTIDADE ANUAL]]</f>
        <v>442.26</v>
      </c>
      <c r="F69" s="13"/>
      <c r="G69" s="11">
        <f>Grupo1_Item1_EletivoSUS[[#This Row],[VALOR UNITÁRIO REFERÊNCIA]]+Grupo1_Item1_EletivoSUS[[#This Row],[VALOR UNITÁRIO REFERÊNCIA]]*Grupo1_Item1_EletivoSUS[[#This Row],[% APLICADO]]</f>
        <v>2.73</v>
      </c>
      <c r="H69" s="11">
        <f>Grupo1_Item1_EletivoSUS[[#This Row],[VALOR UNITÁRIO COM %]]*Grupo1_Item1_EletivoSUS[[#This Row],[QUANTIDADE ANUAL]]</f>
        <v>442.26</v>
      </c>
    </row>
    <row r="70" spans="1:8" x14ac:dyDescent="0.25">
      <c r="A70" s="3">
        <v>202030067</v>
      </c>
      <c r="B70" t="s">
        <v>71</v>
      </c>
      <c r="C70">
        <v>192</v>
      </c>
      <c r="D70" s="11">
        <v>9.25</v>
      </c>
      <c r="E70" s="11">
        <f>Grupo1_Item1_EletivoSUS[[#This Row],[VALOR UNITÁRIO REFERÊNCIA]]*Grupo1_Item1_EletivoSUS[[#This Row],[QUANTIDADE ANUAL]]</f>
        <v>1776</v>
      </c>
      <c r="F70" s="13"/>
      <c r="G70" s="11">
        <f>Grupo1_Item1_EletivoSUS[[#This Row],[VALOR UNITÁRIO REFERÊNCIA]]+Grupo1_Item1_EletivoSUS[[#This Row],[VALOR UNITÁRIO REFERÊNCIA]]*Grupo1_Item1_EletivoSUS[[#This Row],[% APLICADO]]</f>
        <v>9.25</v>
      </c>
      <c r="H70" s="11">
        <f>Grupo1_Item1_EletivoSUS[[#This Row],[VALOR UNITÁRIO COM %]]*Grupo1_Item1_EletivoSUS[[#This Row],[QUANTIDADE ANUAL]]</f>
        <v>1776</v>
      </c>
    </row>
    <row r="71" spans="1:8" x14ac:dyDescent="0.25">
      <c r="A71" s="3">
        <v>202030083</v>
      </c>
      <c r="B71" t="s">
        <v>72</v>
      </c>
      <c r="C71">
        <v>11</v>
      </c>
      <c r="D71" s="11">
        <v>9.25</v>
      </c>
      <c r="E71" s="11">
        <f>Grupo1_Item1_EletivoSUS[[#This Row],[VALOR UNITÁRIO REFERÊNCIA]]*Grupo1_Item1_EletivoSUS[[#This Row],[QUANTIDADE ANUAL]]</f>
        <v>101.75</v>
      </c>
      <c r="F71" s="13"/>
      <c r="G71" s="11">
        <f>Grupo1_Item1_EletivoSUS[[#This Row],[VALOR UNITÁRIO REFERÊNCIA]]+Grupo1_Item1_EletivoSUS[[#This Row],[VALOR UNITÁRIO REFERÊNCIA]]*Grupo1_Item1_EletivoSUS[[#This Row],[% APLICADO]]</f>
        <v>9.25</v>
      </c>
      <c r="H71" s="11">
        <f>Grupo1_Item1_EletivoSUS[[#This Row],[VALOR UNITÁRIO COM %]]*Grupo1_Item1_EletivoSUS[[#This Row],[QUANTIDADE ANUAL]]</f>
        <v>101.75</v>
      </c>
    </row>
    <row r="72" spans="1:8" x14ac:dyDescent="0.25">
      <c r="A72" s="3">
        <v>202030091</v>
      </c>
      <c r="B72" t="s">
        <v>73</v>
      </c>
      <c r="C72">
        <v>150</v>
      </c>
      <c r="D72" s="11">
        <v>15.06</v>
      </c>
      <c r="E72" s="11">
        <f>Grupo1_Item1_EletivoSUS[[#This Row],[VALOR UNITÁRIO REFERÊNCIA]]*Grupo1_Item1_EletivoSUS[[#This Row],[QUANTIDADE ANUAL]]</f>
        <v>2259</v>
      </c>
      <c r="F72" s="13"/>
      <c r="G72" s="11">
        <f>Grupo1_Item1_EletivoSUS[[#This Row],[VALOR UNITÁRIO REFERÊNCIA]]+Grupo1_Item1_EletivoSUS[[#This Row],[VALOR UNITÁRIO REFERÊNCIA]]*Grupo1_Item1_EletivoSUS[[#This Row],[% APLICADO]]</f>
        <v>15.06</v>
      </c>
      <c r="H72" s="11">
        <f>Grupo1_Item1_EletivoSUS[[#This Row],[VALOR UNITÁRIO COM %]]*Grupo1_Item1_EletivoSUS[[#This Row],[QUANTIDADE ANUAL]]</f>
        <v>2259</v>
      </c>
    </row>
    <row r="73" spans="1:8" x14ac:dyDescent="0.25">
      <c r="A73" s="3">
        <v>202030105</v>
      </c>
      <c r="B73" t="s">
        <v>74</v>
      </c>
      <c r="C73" s="2">
        <v>6704</v>
      </c>
      <c r="D73" s="11">
        <v>16.420000000000002</v>
      </c>
      <c r="E73" s="11">
        <f>Grupo1_Item1_EletivoSUS[[#This Row],[VALOR UNITÁRIO REFERÊNCIA]]*Grupo1_Item1_EletivoSUS[[#This Row],[QUANTIDADE ANUAL]]</f>
        <v>110079.68000000001</v>
      </c>
      <c r="F73" s="13"/>
      <c r="G73" s="11">
        <f>Grupo1_Item1_EletivoSUS[[#This Row],[VALOR UNITÁRIO REFERÊNCIA]]+Grupo1_Item1_EletivoSUS[[#This Row],[VALOR UNITÁRIO REFERÊNCIA]]*Grupo1_Item1_EletivoSUS[[#This Row],[% APLICADO]]</f>
        <v>16.420000000000002</v>
      </c>
      <c r="H73" s="11">
        <f>Grupo1_Item1_EletivoSUS[[#This Row],[VALOR UNITÁRIO COM %]]*Grupo1_Item1_EletivoSUS[[#This Row],[QUANTIDADE ANUAL]]</f>
        <v>110079.68000000001</v>
      </c>
    </row>
    <row r="74" spans="1:8" x14ac:dyDescent="0.25">
      <c r="A74" s="3">
        <v>202030113</v>
      </c>
      <c r="B74" t="s">
        <v>75</v>
      </c>
      <c r="C74">
        <v>17</v>
      </c>
      <c r="D74" s="11">
        <v>13.55</v>
      </c>
      <c r="E74" s="11">
        <f>Grupo1_Item1_EletivoSUS[[#This Row],[VALOR UNITÁRIO REFERÊNCIA]]*Grupo1_Item1_EletivoSUS[[#This Row],[QUANTIDADE ANUAL]]</f>
        <v>230.35000000000002</v>
      </c>
      <c r="F74" s="13"/>
      <c r="G74" s="11">
        <f>Grupo1_Item1_EletivoSUS[[#This Row],[VALOR UNITÁRIO REFERÊNCIA]]+Grupo1_Item1_EletivoSUS[[#This Row],[VALOR UNITÁRIO REFERÊNCIA]]*Grupo1_Item1_EletivoSUS[[#This Row],[% APLICADO]]</f>
        <v>13.55</v>
      </c>
      <c r="H74" s="11">
        <f>Grupo1_Item1_EletivoSUS[[#This Row],[VALOR UNITÁRIO COM %]]*Grupo1_Item1_EletivoSUS[[#This Row],[QUANTIDADE ANUAL]]</f>
        <v>230.35000000000002</v>
      </c>
    </row>
    <row r="75" spans="1:8" x14ac:dyDescent="0.25">
      <c r="A75" s="3">
        <v>202030121</v>
      </c>
      <c r="B75" t="s">
        <v>76</v>
      </c>
      <c r="C75">
        <v>207</v>
      </c>
      <c r="D75" s="11">
        <v>17.16</v>
      </c>
      <c r="E75" s="11">
        <f>Grupo1_Item1_EletivoSUS[[#This Row],[VALOR UNITÁRIO REFERÊNCIA]]*Grupo1_Item1_EletivoSUS[[#This Row],[QUANTIDADE ANUAL]]</f>
        <v>3552.12</v>
      </c>
      <c r="F75" s="13"/>
      <c r="G75" s="11">
        <f>Grupo1_Item1_EletivoSUS[[#This Row],[VALOR UNITÁRIO REFERÊNCIA]]+Grupo1_Item1_EletivoSUS[[#This Row],[VALOR UNITÁRIO REFERÊNCIA]]*Grupo1_Item1_EletivoSUS[[#This Row],[% APLICADO]]</f>
        <v>17.16</v>
      </c>
      <c r="H75" s="11">
        <f>Grupo1_Item1_EletivoSUS[[#This Row],[VALOR UNITÁRIO COM %]]*Grupo1_Item1_EletivoSUS[[#This Row],[QUANTIDADE ANUAL]]</f>
        <v>3552.12</v>
      </c>
    </row>
    <row r="76" spans="1:8" x14ac:dyDescent="0.25">
      <c r="A76" s="3">
        <v>202030130</v>
      </c>
      <c r="B76" t="s">
        <v>77</v>
      </c>
      <c r="C76">
        <v>207</v>
      </c>
      <c r="D76" s="11">
        <v>17.16</v>
      </c>
      <c r="E76" s="11">
        <f>Grupo1_Item1_EletivoSUS[[#This Row],[VALOR UNITÁRIO REFERÊNCIA]]*Grupo1_Item1_EletivoSUS[[#This Row],[QUANTIDADE ANUAL]]</f>
        <v>3552.12</v>
      </c>
      <c r="F76" s="13"/>
      <c r="G76" s="11">
        <f>Grupo1_Item1_EletivoSUS[[#This Row],[VALOR UNITÁRIO REFERÊNCIA]]+Grupo1_Item1_EletivoSUS[[#This Row],[VALOR UNITÁRIO REFERÊNCIA]]*Grupo1_Item1_EletivoSUS[[#This Row],[% APLICADO]]</f>
        <v>17.16</v>
      </c>
      <c r="H76" s="11">
        <f>Grupo1_Item1_EletivoSUS[[#This Row],[VALOR UNITÁRIO COM %]]*Grupo1_Item1_EletivoSUS[[#This Row],[QUANTIDADE ANUAL]]</f>
        <v>3552.12</v>
      </c>
    </row>
    <row r="77" spans="1:8" x14ac:dyDescent="0.25">
      <c r="A77" s="3">
        <v>202030148</v>
      </c>
      <c r="B77" t="s">
        <v>78</v>
      </c>
      <c r="C77">
        <v>3</v>
      </c>
      <c r="D77" s="11">
        <v>2.83</v>
      </c>
      <c r="E77" s="11">
        <f>Grupo1_Item1_EletivoSUS[[#This Row],[VALOR UNITÁRIO REFERÊNCIA]]*Grupo1_Item1_EletivoSUS[[#This Row],[QUANTIDADE ANUAL]]</f>
        <v>8.49</v>
      </c>
      <c r="F77" s="13"/>
      <c r="G77" s="11">
        <f>Grupo1_Item1_EletivoSUS[[#This Row],[VALOR UNITÁRIO REFERÊNCIA]]+Grupo1_Item1_EletivoSUS[[#This Row],[VALOR UNITÁRIO REFERÊNCIA]]*Grupo1_Item1_EletivoSUS[[#This Row],[% APLICADO]]</f>
        <v>2.83</v>
      </c>
      <c r="H77" s="11">
        <f>Grupo1_Item1_EletivoSUS[[#This Row],[VALOR UNITÁRIO COM %]]*Grupo1_Item1_EletivoSUS[[#This Row],[QUANTIDADE ANUAL]]</f>
        <v>8.49</v>
      </c>
    </row>
    <row r="78" spans="1:8" x14ac:dyDescent="0.25">
      <c r="A78" s="3">
        <v>202030156</v>
      </c>
      <c r="B78" t="s">
        <v>79</v>
      </c>
      <c r="C78">
        <v>104</v>
      </c>
      <c r="D78" s="11">
        <v>17.16</v>
      </c>
      <c r="E78" s="11">
        <f>Grupo1_Item1_EletivoSUS[[#This Row],[VALOR UNITÁRIO REFERÊNCIA]]*Grupo1_Item1_EletivoSUS[[#This Row],[QUANTIDADE ANUAL]]</f>
        <v>1784.64</v>
      </c>
      <c r="F78" s="13"/>
      <c r="G78" s="11">
        <f>Grupo1_Item1_EletivoSUS[[#This Row],[VALOR UNITÁRIO REFERÊNCIA]]+Grupo1_Item1_EletivoSUS[[#This Row],[VALOR UNITÁRIO REFERÊNCIA]]*Grupo1_Item1_EletivoSUS[[#This Row],[% APLICADO]]</f>
        <v>17.16</v>
      </c>
      <c r="H78" s="11">
        <f>Grupo1_Item1_EletivoSUS[[#This Row],[VALOR UNITÁRIO COM %]]*Grupo1_Item1_EletivoSUS[[#This Row],[QUANTIDADE ANUAL]]</f>
        <v>1784.64</v>
      </c>
    </row>
    <row r="79" spans="1:8" x14ac:dyDescent="0.25">
      <c r="A79" s="3">
        <v>202030164</v>
      </c>
      <c r="B79" t="s">
        <v>80</v>
      </c>
      <c r="C79">
        <v>192</v>
      </c>
      <c r="D79" s="11">
        <v>9.25</v>
      </c>
      <c r="E79" s="11">
        <f>Grupo1_Item1_EletivoSUS[[#This Row],[VALOR UNITÁRIO REFERÊNCIA]]*Grupo1_Item1_EletivoSUS[[#This Row],[QUANTIDADE ANUAL]]</f>
        <v>1776</v>
      </c>
      <c r="F79" s="13"/>
      <c r="G79" s="11">
        <f>Grupo1_Item1_EletivoSUS[[#This Row],[VALOR UNITÁRIO REFERÊNCIA]]+Grupo1_Item1_EletivoSUS[[#This Row],[VALOR UNITÁRIO REFERÊNCIA]]*Grupo1_Item1_EletivoSUS[[#This Row],[% APLICADO]]</f>
        <v>9.25</v>
      </c>
      <c r="H79" s="11">
        <f>Grupo1_Item1_EletivoSUS[[#This Row],[VALOR UNITÁRIO COM %]]*Grupo1_Item1_EletivoSUS[[#This Row],[QUANTIDADE ANUAL]]</f>
        <v>1776</v>
      </c>
    </row>
    <row r="80" spans="1:8" x14ac:dyDescent="0.25">
      <c r="A80" s="3">
        <v>202030202</v>
      </c>
      <c r="B80" t="s">
        <v>81</v>
      </c>
      <c r="C80" s="2">
        <v>4575</v>
      </c>
      <c r="D80" s="11">
        <v>2.83</v>
      </c>
      <c r="E80" s="11">
        <f>Grupo1_Item1_EletivoSUS[[#This Row],[VALOR UNITÁRIO REFERÊNCIA]]*Grupo1_Item1_EletivoSUS[[#This Row],[QUANTIDADE ANUAL]]</f>
        <v>12947.25</v>
      </c>
      <c r="F80" s="13"/>
      <c r="G80" s="11">
        <f>Grupo1_Item1_EletivoSUS[[#This Row],[VALOR UNITÁRIO REFERÊNCIA]]+Grupo1_Item1_EletivoSUS[[#This Row],[VALOR UNITÁRIO REFERÊNCIA]]*Grupo1_Item1_EletivoSUS[[#This Row],[% APLICADO]]</f>
        <v>2.83</v>
      </c>
      <c r="H80" s="11">
        <f>Grupo1_Item1_EletivoSUS[[#This Row],[VALOR UNITÁRIO COM %]]*Grupo1_Item1_EletivoSUS[[#This Row],[QUANTIDADE ANUAL]]</f>
        <v>12947.25</v>
      </c>
    </row>
    <row r="81" spans="1:8" x14ac:dyDescent="0.25">
      <c r="A81" s="3">
        <v>202030229</v>
      </c>
      <c r="B81" t="s">
        <v>82</v>
      </c>
      <c r="C81">
        <v>17</v>
      </c>
      <c r="D81" s="11">
        <v>17.16</v>
      </c>
      <c r="E81" s="11">
        <f>Grupo1_Item1_EletivoSUS[[#This Row],[VALOR UNITÁRIO REFERÊNCIA]]*Grupo1_Item1_EletivoSUS[[#This Row],[QUANTIDADE ANUAL]]</f>
        <v>291.72000000000003</v>
      </c>
      <c r="F81" s="13"/>
      <c r="G81" s="11">
        <f>Grupo1_Item1_EletivoSUS[[#This Row],[VALOR UNITÁRIO REFERÊNCIA]]+Grupo1_Item1_EletivoSUS[[#This Row],[VALOR UNITÁRIO REFERÊNCIA]]*Grupo1_Item1_EletivoSUS[[#This Row],[% APLICADO]]</f>
        <v>17.16</v>
      </c>
      <c r="H81" s="11">
        <f>Grupo1_Item1_EletivoSUS[[#This Row],[VALOR UNITÁRIO COM %]]*Grupo1_Item1_EletivoSUS[[#This Row],[QUANTIDADE ANUAL]]</f>
        <v>291.72000000000003</v>
      </c>
    </row>
    <row r="82" spans="1:8" x14ac:dyDescent="0.25">
      <c r="A82" s="3">
        <v>202030253</v>
      </c>
      <c r="B82" t="s">
        <v>83</v>
      </c>
      <c r="C82">
        <v>200</v>
      </c>
      <c r="D82" s="11">
        <v>10</v>
      </c>
      <c r="E82" s="11">
        <f>Grupo1_Item1_EletivoSUS[[#This Row],[VALOR UNITÁRIO REFERÊNCIA]]*Grupo1_Item1_EletivoSUS[[#This Row],[QUANTIDADE ANUAL]]</f>
        <v>2000</v>
      </c>
      <c r="F82" s="13"/>
      <c r="G82" s="11">
        <f>Grupo1_Item1_EletivoSUS[[#This Row],[VALOR UNITÁRIO REFERÊNCIA]]+Grupo1_Item1_EletivoSUS[[#This Row],[VALOR UNITÁRIO REFERÊNCIA]]*Grupo1_Item1_EletivoSUS[[#This Row],[% APLICADO]]</f>
        <v>10</v>
      </c>
      <c r="H82" s="11">
        <f>Grupo1_Item1_EletivoSUS[[#This Row],[VALOR UNITÁRIO COM %]]*Grupo1_Item1_EletivoSUS[[#This Row],[QUANTIDADE ANUAL]]</f>
        <v>2000</v>
      </c>
    </row>
    <row r="83" spans="1:8" x14ac:dyDescent="0.25">
      <c r="A83" s="3">
        <v>202030261</v>
      </c>
      <c r="B83" t="s">
        <v>84</v>
      </c>
      <c r="C83">
        <v>203</v>
      </c>
      <c r="D83" s="11">
        <v>10</v>
      </c>
      <c r="E83" s="11">
        <f>Grupo1_Item1_EletivoSUS[[#This Row],[VALOR UNITÁRIO REFERÊNCIA]]*Grupo1_Item1_EletivoSUS[[#This Row],[QUANTIDADE ANUAL]]</f>
        <v>2030</v>
      </c>
      <c r="F83" s="13"/>
      <c r="G83" s="11">
        <f>Grupo1_Item1_EletivoSUS[[#This Row],[VALOR UNITÁRIO REFERÊNCIA]]+Grupo1_Item1_EletivoSUS[[#This Row],[VALOR UNITÁRIO REFERÊNCIA]]*Grupo1_Item1_EletivoSUS[[#This Row],[% APLICADO]]</f>
        <v>10</v>
      </c>
      <c r="H83" s="11">
        <f>Grupo1_Item1_EletivoSUS[[#This Row],[VALOR UNITÁRIO COM %]]*Grupo1_Item1_EletivoSUS[[#This Row],[QUANTIDADE ANUAL]]</f>
        <v>2030</v>
      </c>
    </row>
    <row r="84" spans="1:8" x14ac:dyDescent="0.25">
      <c r="A84" s="3">
        <v>202030270</v>
      </c>
      <c r="B84" t="s">
        <v>85</v>
      </c>
      <c r="C84">
        <v>258</v>
      </c>
      <c r="D84" s="11">
        <v>8.67</v>
      </c>
      <c r="E84" s="11">
        <f>Grupo1_Item1_EletivoSUS[[#This Row],[VALOR UNITÁRIO REFERÊNCIA]]*Grupo1_Item1_EletivoSUS[[#This Row],[QUANTIDADE ANUAL]]</f>
        <v>2236.86</v>
      </c>
      <c r="F84" s="13"/>
      <c r="G84" s="11">
        <f>Grupo1_Item1_EletivoSUS[[#This Row],[VALOR UNITÁRIO REFERÊNCIA]]+Grupo1_Item1_EletivoSUS[[#This Row],[VALOR UNITÁRIO REFERÊNCIA]]*Grupo1_Item1_EletivoSUS[[#This Row],[% APLICADO]]</f>
        <v>8.67</v>
      </c>
      <c r="H84" s="11">
        <f>Grupo1_Item1_EletivoSUS[[#This Row],[VALOR UNITÁRIO COM %]]*Grupo1_Item1_EletivoSUS[[#This Row],[QUANTIDADE ANUAL]]</f>
        <v>2236.86</v>
      </c>
    </row>
    <row r="85" spans="1:8" x14ac:dyDescent="0.25">
      <c r="A85" s="3">
        <v>202030288</v>
      </c>
      <c r="B85" t="s">
        <v>86</v>
      </c>
      <c r="C85">
        <v>5</v>
      </c>
      <c r="D85" s="11">
        <v>17.16</v>
      </c>
      <c r="E85" s="11">
        <f>Grupo1_Item1_EletivoSUS[[#This Row],[VALOR UNITÁRIO REFERÊNCIA]]*Grupo1_Item1_EletivoSUS[[#This Row],[QUANTIDADE ANUAL]]</f>
        <v>85.8</v>
      </c>
      <c r="F85" s="13"/>
      <c r="G85" s="11">
        <f>Grupo1_Item1_EletivoSUS[[#This Row],[VALOR UNITÁRIO REFERÊNCIA]]+Grupo1_Item1_EletivoSUS[[#This Row],[VALOR UNITÁRIO REFERÊNCIA]]*Grupo1_Item1_EletivoSUS[[#This Row],[% APLICADO]]</f>
        <v>17.16</v>
      </c>
      <c r="H85" s="11">
        <f>Grupo1_Item1_EletivoSUS[[#This Row],[VALOR UNITÁRIO COM %]]*Grupo1_Item1_EletivoSUS[[#This Row],[QUANTIDADE ANUAL]]</f>
        <v>85.8</v>
      </c>
    </row>
    <row r="86" spans="1:8" x14ac:dyDescent="0.25">
      <c r="A86" s="3">
        <v>202030300</v>
      </c>
      <c r="B86" t="s">
        <v>87</v>
      </c>
      <c r="C86" s="2">
        <v>3624</v>
      </c>
      <c r="D86" s="11">
        <v>10</v>
      </c>
      <c r="E86" s="11">
        <f>Grupo1_Item1_EletivoSUS[[#This Row],[VALOR UNITÁRIO REFERÊNCIA]]*Grupo1_Item1_EletivoSUS[[#This Row],[QUANTIDADE ANUAL]]</f>
        <v>36240</v>
      </c>
      <c r="F86" s="13"/>
      <c r="G86" s="11">
        <f>Grupo1_Item1_EletivoSUS[[#This Row],[VALOR UNITÁRIO REFERÊNCIA]]+Grupo1_Item1_EletivoSUS[[#This Row],[VALOR UNITÁRIO REFERÊNCIA]]*Grupo1_Item1_EletivoSUS[[#This Row],[% APLICADO]]</f>
        <v>10</v>
      </c>
      <c r="H86" s="11">
        <f>Grupo1_Item1_EletivoSUS[[#This Row],[VALOR UNITÁRIO COM %]]*Grupo1_Item1_EletivoSUS[[#This Row],[QUANTIDADE ANUAL]]</f>
        <v>36240</v>
      </c>
    </row>
    <row r="87" spans="1:8" x14ac:dyDescent="0.25">
      <c r="A87" s="3">
        <v>202030318</v>
      </c>
      <c r="B87" t="s">
        <v>88</v>
      </c>
      <c r="C87">
        <v>32</v>
      </c>
      <c r="D87" s="11">
        <v>18.55</v>
      </c>
      <c r="E87" s="11">
        <f>Grupo1_Item1_EletivoSUS[[#This Row],[VALOR UNITÁRIO REFERÊNCIA]]*Grupo1_Item1_EletivoSUS[[#This Row],[QUANTIDADE ANUAL]]</f>
        <v>593.6</v>
      </c>
      <c r="F87" s="13"/>
      <c r="G87" s="11">
        <f>Grupo1_Item1_EletivoSUS[[#This Row],[VALOR UNITÁRIO REFERÊNCIA]]+Grupo1_Item1_EletivoSUS[[#This Row],[VALOR UNITÁRIO REFERÊNCIA]]*Grupo1_Item1_EletivoSUS[[#This Row],[% APLICADO]]</f>
        <v>18.55</v>
      </c>
      <c r="H87" s="11">
        <f>Grupo1_Item1_EletivoSUS[[#This Row],[VALOR UNITÁRIO COM %]]*Grupo1_Item1_EletivoSUS[[#This Row],[QUANTIDADE ANUAL]]</f>
        <v>593.6</v>
      </c>
    </row>
    <row r="88" spans="1:8" x14ac:dyDescent="0.25">
      <c r="A88" s="3">
        <v>202030326</v>
      </c>
      <c r="B88" t="s">
        <v>89</v>
      </c>
      <c r="C88">
        <v>107</v>
      </c>
      <c r="D88" s="11">
        <v>17.16</v>
      </c>
      <c r="E88" s="11">
        <f>Grupo1_Item1_EletivoSUS[[#This Row],[VALOR UNITÁRIO REFERÊNCIA]]*Grupo1_Item1_EletivoSUS[[#This Row],[QUANTIDADE ANUAL]]</f>
        <v>1836.1200000000001</v>
      </c>
      <c r="F88" s="13"/>
      <c r="G88" s="11">
        <f>Grupo1_Item1_EletivoSUS[[#This Row],[VALOR UNITÁRIO REFERÊNCIA]]+Grupo1_Item1_EletivoSUS[[#This Row],[VALOR UNITÁRIO REFERÊNCIA]]*Grupo1_Item1_EletivoSUS[[#This Row],[% APLICADO]]</f>
        <v>17.16</v>
      </c>
      <c r="H88" s="11">
        <f>Grupo1_Item1_EletivoSUS[[#This Row],[VALOR UNITÁRIO COM %]]*Grupo1_Item1_EletivoSUS[[#This Row],[QUANTIDADE ANUAL]]</f>
        <v>1836.1200000000001</v>
      </c>
    </row>
    <row r="89" spans="1:8" x14ac:dyDescent="0.25">
      <c r="A89" s="3">
        <v>202030334</v>
      </c>
      <c r="B89" t="s">
        <v>90</v>
      </c>
      <c r="C89">
        <v>135</v>
      </c>
      <c r="D89" s="11">
        <v>5.74</v>
      </c>
      <c r="E89" s="11">
        <f>Grupo1_Item1_EletivoSUS[[#This Row],[VALOR UNITÁRIO REFERÊNCIA]]*Grupo1_Item1_EletivoSUS[[#This Row],[QUANTIDADE ANUAL]]</f>
        <v>774.9</v>
      </c>
      <c r="F89" s="13"/>
      <c r="G89" s="11">
        <f>Grupo1_Item1_EletivoSUS[[#This Row],[VALOR UNITÁRIO REFERÊNCIA]]+Grupo1_Item1_EletivoSUS[[#This Row],[VALOR UNITÁRIO REFERÊNCIA]]*Grupo1_Item1_EletivoSUS[[#This Row],[% APLICADO]]</f>
        <v>5.74</v>
      </c>
      <c r="H89" s="11">
        <f>Grupo1_Item1_EletivoSUS[[#This Row],[VALOR UNITÁRIO COM %]]*Grupo1_Item1_EletivoSUS[[#This Row],[QUANTIDADE ANUAL]]</f>
        <v>774.9</v>
      </c>
    </row>
    <row r="90" spans="1:8" x14ac:dyDescent="0.25">
      <c r="A90" s="3">
        <v>202030342</v>
      </c>
      <c r="B90" t="s">
        <v>91</v>
      </c>
      <c r="C90">
        <v>168</v>
      </c>
      <c r="D90" s="11">
        <v>17.16</v>
      </c>
      <c r="E90" s="11">
        <f>Grupo1_Item1_EletivoSUS[[#This Row],[VALOR UNITÁRIO REFERÊNCIA]]*Grupo1_Item1_EletivoSUS[[#This Row],[QUANTIDADE ANUAL]]</f>
        <v>2882.88</v>
      </c>
      <c r="F90" s="13"/>
      <c r="G90" s="11">
        <f>Grupo1_Item1_EletivoSUS[[#This Row],[VALOR UNITÁRIO REFERÊNCIA]]+Grupo1_Item1_EletivoSUS[[#This Row],[VALOR UNITÁRIO REFERÊNCIA]]*Grupo1_Item1_EletivoSUS[[#This Row],[% APLICADO]]</f>
        <v>17.16</v>
      </c>
      <c r="H90" s="11">
        <f>Grupo1_Item1_EletivoSUS[[#This Row],[VALOR UNITÁRIO COM %]]*Grupo1_Item1_EletivoSUS[[#This Row],[QUANTIDADE ANUAL]]</f>
        <v>2882.88</v>
      </c>
    </row>
    <row r="91" spans="1:8" x14ac:dyDescent="0.25">
      <c r="A91" s="3">
        <v>202030350</v>
      </c>
      <c r="B91" t="s">
        <v>92</v>
      </c>
      <c r="C91">
        <v>207</v>
      </c>
      <c r="D91" s="11">
        <v>18.55</v>
      </c>
      <c r="E91" s="11">
        <f>Grupo1_Item1_EletivoSUS[[#This Row],[VALOR UNITÁRIO REFERÊNCIA]]*Grupo1_Item1_EletivoSUS[[#This Row],[QUANTIDADE ANUAL]]</f>
        <v>3839.8500000000004</v>
      </c>
      <c r="F91" s="13"/>
      <c r="G91" s="11">
        <f>Grupo1_Item1_EletivoSUS[[#This Row],[VALOR UNITÁRIO REFERÊNCIA]]+Grupo1_Item1_EletivoSUS[[#This Row],[VALOR UNITÁRIO REFERÊNCIA]]*Grupo1_Item1_EletivoSUS[[#This Row],[% APLICADO]]</f>
        <v>18.55</v>
      </c>
      <c r="H91" s="11">
        <f>Grupo1_Item1_EletivoSUS[[#This Row],[VALOR UNITÁRIO COM %]]*Grupo1_Item1_EletivoSUS[[#This Row],[QUANTIDADE ANUAL]]</f>
        <v>3839.8500000000004</v>
      </c>
    </row>
    <row r="92" spans="1:8" x14ac:dyDescent="0.25">
      <c r="A92" s="3">
        <v>202030369</v>
      </c>
      <c r="B92" t="s">
        <v>93</v>
      </c>
      <c r="C92">
        <v>183</v>
      </c>
      <c r="D92" s="11">
        <v>18.55</v>
      </c>
      <c r="E92" s="11">
        <f>Grupo1_Item1_EletivoSUS[[#This Row],[VALOR UNITÁRIO REFERÊNCIA]]*Grupo1_Item1_EletivoSUS[[#This Row],[QUANTIDADE ANUAL]]</f>
        <v>3394.65</v>
      </c>
      <c r="F92" s="13"/>
      <c r="G92" s="11">
        <f>Grupo1_Item1_EletivoSUS[[#This Row],[VALOR UNITÁRIO REFERÊNCIA]]+Grupo1_Item1_EletivoSUS[[#This Row],[VALOR UNITÁRIO REFERÊNCIA]]*Grupo1_Item1_EletivoSUS[[#This Row],[% APLICADO]]</f>
        <v>18.55</v>
      </c>
      <c r="H92" s="11">
        <f>Grupo1_Item1_EletivoSUS[[#This Row],[VALOR UNITÁRIO COM %]]*Grupo1_Item1_EletivoSUS[[#This Row],[QUANTIDADE ANUAL]]</f>
        <v>3394.65</v>
      </c>
    </row>
    <row r="93" spans="1:8" x14ac:dyDescent="0.25">
      <c r="A93" s="3">
        <v>202030458</v>
      </c>
      <c r="B93" t="s">
        <v>94</v>
      </c>
      <c r="C93">
        <v>17</v>
      </c>
      <c r="D93" s="11">
        <v>10</v>
      </c>
      <c r="E93" s="11">
        <f>Grupo1_Item1_EletivoSUS[[#This Row],[VALOR UNITÁRIO REFERÊNCIA]]*Grupo1_Item1_EletivoSUS[[#This Row],[QUANTIDADE ANUAL]]</f>
        <v>170</v>
      </c>
      <c r="F93" s="13"/>
      <c r="G93" s="11">
        <f>Grupo1_Item1_EletivoSUS[[#This Row],[VALOR UNITÁRIO REFERÊNCIA]]+Grupo1_Item1_EletivoSUS[[#This Row],[VALOR UNITÁRIO REFERÊNCIA]]*Grupo1_Item1_EletivoSUS[[#This Row],[% APLICADO]]</f>
        <v>10</v>
      </c>
      <c r="H93" s="11">
        <f>Grupo1_Item1_EletivoSUS[[#This Row],[VALOR UNITÁRIO COM %]]*Grupo1_Item1_EletivoSUS[[#This Row],[QUANTIDADE ANUAL]]</f>
        <v>170</v>
      </c>
    </row>
    <row r="94" spans="1:8" x14ac:dyDescent="0.25">
      <c r="A94" s="3">
        <v>202030474</v>
      </c>
      <c r="B94" t="s">
        <v>95</v>
      </c>
      <c r="C94">
        <v>446</v>
      </c>
      <c r="D94" s="11">
        <v>2.83</v>
      </c>
      <c r="E94" s="11">
        <f>Grupo1_Item1_EletivoSUS[[#This Row],[VALOR UNITÁRIO REFERÊNCIA]]*Grupo1_Item1_EletivoSUS[[#This Row],[QUANTIDADE ANUAL]]</f>
        <v>1262.18</v>
      </c>
      <c r="F94" s="13"/>
      <c r="G94" s="11">
        <f>Grupo1_Item1_EletivoSUS[[#This Row],[VALOR UNITÁRIO REFERÊNCIA]]+Grupo1_Item1_EletivoSUS[[#This Row],[VALOR UNITÁRIO REFERÊNCIA]]*Grupo1_Item1_EletivoSUS[[#This Row],[% APLICADO]]</f>
        <v>2.83</v>
      </c>
      <c r="H94" s="11">
        <f>Grupo1_Item1_EletivoSUS[[#This Row],[VALOR UNITÁRIO COM %]]*Grupo1_Item1_EletivoSUS[[#This Row],[QUANTIDADE ANUAL]]</f>
        <v>1262.18</v>
      </c>
    </row>
    <row r="95" spans="1:8" x14ac:dyDescent="0.25">
      <c r="A95" s="3">
        <v>202030482</v>
      </c>
      <c r="B95" t="s">
        <v>96</v>
      </c>
      <c r="C95">
        <v>48</v>
      </c>
      <c r="D95" s="11">
        <v>10</v>
      </c>
      <c r="E95" s="11">
        <f>Grupo1_Item1_EletivoSUS[[#This Row],[VALOR UNITÁRIO REFERÊNCIA]]*Grupo1_Item1_EletivoSUS[[#This Row],[QUANTIDADE ANUAL]]</f>
        <v>480</v>
      </c>
      <c r="F95" s="13"/>
      <c r="G95" s="11">
        <f>Grupo1_Item1_EletivoSUS[[#This Row],[VALOR UNITÁRIO REFERÊNCIA]]+Grupo1_Item1_EletivoSUS[[#This Row],[VALOR UNITÁRIO REFERÊNCIA]]*Grupo1_Item1_EletivoSUS[[#This Row],[% APLICADO]]</f>
        <v>10</v>
      </c>
      <c r="H95" s="11">
        <f>Grupo1_Item1_EletivoSUS[[#This Row],[VALOR UNITÁRIO COM %]]*Grupo1_Item1_EletivoSUS[[#This Row],[QUANTIDADE ANUAL]]</f>
        <v>480</v>
      </c>
    </row>
    <row r="96" spans="1:8" x14ac:dyDescent="0.25">
      <c r="A96" s="3">
        <v>202030520</v>
      </c>
      <c r="B96" t="s">
        <v>97</v>
      </c>
      <c r="C96">
        <v>2</v>
      </c>
      <c r="D96" s="11">
        <v>17.16</v>
      </c>
      <c r="E96" s="11">
        <f>Grupo1_Item1_EletivoSUS[[#This Row],[VALOR UNITÁRIO REFERÊNCIA]]*Grupo1_Item1_EletivoSUS[[#This Row],[QUANTIDADE ANUAL]]</f>
        <v>34.32</v>
      </c>
      <c r="F96" s="13"/>
      <c r="G96" s="11">
        <f>Grupo1_Item1_EletivoSUS[[#This Row],[VALOR UNITÁRIO REFERÊNCIA]]+Grupo1_Item1_EletivoSUS[[#This Row],[VALOR UNITÁRIO REFERÊNCIA]]*Grupo1_Item1_EletivoSUS[[#This Row],[% APLICADO]]</f>
        <v>17.16</v>
      </c>
      <c r="H96" s="11">
        <f>Grupo1_Item1_EletivoSUS[[#This Row],[VALOR UNITÁRIO COM %]]*Grupo1_Item1_EletivoSUS[[#This Row],[QUANTIDADE ANUAL]]</f>
        <v>34.32</v>
      </c>
    </row>
    <row r="97" spans="1:8" x14ac:dyDescent="0.25">
      <c r="A97" s="3">
        <v>202030563</v>
      </c>
      <c r="B97" t="s">
        <v>98</v>
      </c>
      <c r="C97">
        <v>23</v>
      </c>
      <c r="D97" s="11">
        <v>17.16</v>
      </c>
      <c r="E97" s="11">
        <f>Grupo1_Item1_EletivoSUS[[#This Row],[VALOR UNITÁRIO REFERÊNCIA]]*Grupo1_Item1_EletivoSUS[[#This Row],[QUANTIDADE ANUAL]]</f>
        <v>394.68</v>
      </c>
      <c r="F97" s="13"/>
      <c r="G97" s="11">
        <f>Grupo1_Item1_EletivoSUS[[#This Row],[VALOR UNITÁRIO REFERÊNCIA]]+Grupo1_Item1_EletivoSUS[[#This Row],[VALOR UNITÁRIO REFERÊNCIA]]*Grupo1_Item1_EletivoSUS[[#This Row],[% APLICADO]]</f>
        <v>17.16</v>
      </c>
      <c r="H97" s="11">
        <f>Grupo1_Item1_EletivoSUS[[#This Row],[VALOR UNITÁRIO COM %]]*Grupo1_Item1_EletivoSUS[[#This Row],[QUANTIDADE ANUAL]]</f>
        <v>394.68</v>
      </c>
    </row>
    <row r="98" spans="1:8" x14ac:dyDescent="0.25">
      <c r="A98" s="3">
        <v>202030580</v>
      </c>
      <c r="B98" t="s">
        <v>99</v>
      </c>
      <c r="C98">
        <v>53</v>
      </c>
      <c r="D98" s="11">
        <v>17.16</v>
      </c>
      <c r="E98" s="11">
        <f>Grupo1_Item1_EletivoSUS[[#This Row],[VALOR UNITÁRIO REFERÊNCIA]]*Grupo1_Item1_EletivoSUS[[#This Row],[QUANTIDADE ANUAL]]</f>
        <v>909.48</v>
      </c>
      <c r="F98" s="13"/>
      <c r="G98" s="11">
        <f>Grupo1_Item1_EletivoSUS[[#This Row],[VALOR UNITÁRIO REFERÊNCIA]]+Grupo1_Item1_EletivoSUS[[#This Row],[VALOR UNITÁRIO REFERÊNCIA]]*Grupo1_Item1_EletivoSUS[[#This Row],[% APLICADO]]</f>
        <v>17.16</v>
      </c>
      <c r="H98" s="11">
        <f>Grupo1_Item1_EletivoSUS[[#This Row],[VALOR UNITÁRIO COM %]]*Grupo1_Item1_EletivoSUS[[#This Row],[QUANTIDADE ANUAL]]</f>
        <v>909.48</v>
      </c>
    </row>
    <row r="99" spans="1:8" x14ac:dyDescent="0.25">
      <c r="A99" s="3">
        <v>202030598</v>
      </c>
      <c r="B99" t="s">
        <v>100</v>
      </c>
      <c r="C99" s="2">
        <v>1535</v>
      </c>
      <c r="D99" s="11">
        <v>17.16</v>
      </c>
      <c r="E99" s="11">
        <f>Grupo1_Item1_EletivoSUS[[#This Row],[VALOR UNITÁRIO REFERÊNCIA]]*Grupo1_Item1_EletivoSUS[[#This Row],[QUANTIDADE ANUAL]]</f>
        <v>26340.6</v>
      </c>
      <c r="F99" s="13"/>
      <c r="G99" s="11">
        <f>Grupo1_Item1_EletivoSUS[[#This Row],[VALOR UNITÁRIO REFERÊNCIA]]+Grupo1_Item1_EletivoSUS[[#This Row],[VALOR UNITÁRIO REFERÊNCIA]]*Grupo1_Item1_EletivoSUS[[#This Row],[% APLICADO]]</f>
        <v>17.16</v>
      </c>
      <c r="H99" s="11">
        <f>Grupo1_Item1_EletivoSUS[[#This Row],[VALOR UNITÁRIO COM %]]*Grupo1_Item1_EletivoSUS[[#This Row],[QUANTIDADE ANUAL]]</f>
        <v>26340.6</v>
      </c>
    </row>
    <row r="100" spans="1:8" x14ac:dyDescent="0.25">
      <c r="A100" s="3">
        <v>202030601</v>
      </c>
      <c r="B100" t="s">
        <v>101</v>
      </c>
      <c r="C100">
        <v>2</v>
      </c>
      <c r="D100" s="11">
        <v>17.16</v>
      </c>
      <c r="E100" s="11">
        <f>Grupo1_Item1_EletivoSUS[[#This Row],[VALOR UNITÁRIO REFERÊNCIA]]*Grupo1_Item1_EletivoSUS[[#This Row],[QUANTIDADE ANUAL]]</f>
        <v>34.32</v>
      </c>
      <c r="F100" s="13"/>
      <c r="G100" s="11">
        <f>Grupo1_Item1_EletivoSUS[[#This Row],[VALOR UNITÁRIO REFERÊNCIA]]+Grupo1_Item1_EletivoSUS[[#This Row],[VALOR UNITÁRIO REFERÊNCIA]]*Grupo1_Item1_EletivoSUS[[#This Row],[% APLICADO]]</f>
        <v>17.16</v>
      </c>
      <c r="H100" s="11">
        <f>Grupo1_Item1_EletivoSUS[[#This Row],[VALOR UNITÁRIO COM %]]*Grupo1_Item1_EletivoSUS[[#This Row],[QUANTIDADE ANUAL]]</f>
        <v>34.32</v>
      </c>
    </row>
    <row r="101" spans="1:8" x14ac:dyDescent="0.25">
      <c r="A101" s="3">
        <v>202030628</v>
      </c>
      <c r="B101" t="s">
        <v>102</v>
      </c>
      <c r="C101">
        <v>27</v>
      </c>
      <c r="D101" s="11">
        <v>17.16</v>
      </c>
      <c r="E101" s="11">
        <f>Grupo1_Item1_EletivoSUS[[#This Row],[VALOR UNITÁRIO REFERÊNCIA]]*Grupo1_Item1_EletivoSUS[[#This Row],[QUANTIDADE ANUAL]]</f>
        <v>463.32</v>
      </c>
      <c r="F101" s="13"/>
      <c r="G101" s="11">
        <f>Grupo1_Item1_EletivoSUS[[#This Row],[VALOR UNITÁRIO REFERÊNCIA]]+Grupo1_Item1_EletivoSUS[[#This Row],[VALOR UNITÁRIO REFERÊNCIA]]*Grupo1_Item1_EletivoSUS[[#This Row],[% APLICADO]]</f>
        <v>17.16</v>
      </c>
      <c r="H101" s="11">
        <f>Grupo1_Item1_EletivoSUS[[#This Row],[VALOR UNITÁRIO COM %]]*Grupo1_Item1_EletivoSUS[[#This Row],[QUANTIDADE ANUAL]]</f>
        <v>463.32</v>
      </c>
    </row>
    <row r="102" spans="1:8" x14ac:dyDescent="0.25">
      <c r="A102" s="3">
        <v>202030636</v>
      </c>
      <c r="B102" t="s">
        <v>103</v>
      </c>
      <c r="C102" s="2">
        <v>1037</v>
      </c>
      <c r="D102" s="11">
        <v>18.55</v>
      </c>
      <c r="E102" s="11">
        <f>Grupo1_Item1_EletivoSUS[[#This Row],[VALOR UNITÁRIO REFERÊNCIA]]*Grupo1_Item1_EletivoSUS[[#This Row],[QUANTIDADE ANUAL]]</f>
        <v>19236.350000000002</v>
      </c>
      <c r="F102" s="13"/>
      <c r="G102" s="11">
        <f>Grupo1_Item1_EletivoSUS[[#This Row],[VALOR UNITÁRIO REFERÊNCIA]]+Grupo1_Item1_EletivoSUS[[#This Row],[VALOR UNITÁRIO REFERÊNCIA]]*Grupo1_Item1_EletivoSUS[[#This Row],[% APLICADO]]</f>
        <v>18.55</v>
      </c>
      <c r="H102" s="11">
        <f>Grupo1_Item1_EletivoSUS[[#This Row],[VALOR UNITÁRIO COM %]]*Grupo1_Item1_EletivoSUS[[#This Row],[QUANTIDADE ANUAL]]</f>
        <v>19236.350000000002</v>
      </c>
    </row>
    <row r="103" spans="1:8" x14ac:dyDescent="0.25">
      <c r="A103" s="3">
        <v>202030679</v>
      </c>
      <c r="B103" t="s">
        <v>104</v>
      </c>
      <c r="C103">
        <v>561</v>
      </c>
      <c r="D103" s="11">
        <v>18.55</v>
      </c>
      <c r="E103" s="11">
        <f>Grupo1_Item1_EletivoSUS[[#This Row],[VALOR UNITÁRIO REFERÊNCIA]]*Grupo1_Item1_EletivoSUS[[#This Row],[QUANTIDADE ANUAL]]</f>
        <v>10406.550000000001</v>
      </c>
      <c r="F103" s="13"/>
      <c r="G103" s="11">
        <f>Grupo1_Item1_EletivoSUS[[#This Row],[VALOR UNITÁRIO REFERÊNCIA]]+Grupo1_Item1_EletivoSUS[[#This Row],[VALOR UNITÁRIO REFERÊNCIA]]*Grupo1_Item1_EletivoSUS[[#This Row],[% APLICADO]]</f>
        <v>18.55</v>
      </c>
      <c r="H103" s="11">
        <f>Grupo1_Item1_EletivoSUS[[#This Row],[VALOR UNITÁRIO COM %]]*Grupo1_Item1_EletivoSUS[[#This Row],[QUANTIDADE ANUAL]]</f>
        <v>10406.550000000001</v>
      </c>
    </row>
    <row r="104" spans="1:8" x14ac:dyDescent="0.25">
      <c r="A104" s="3">
        <v>202030695</v>
      </c>
      <c r="B104" t="s">
        <v>105</v>
      </c>
      <c r="C104">
        <v>3</v>
      </c>
      <c r="D104" s="11">
        <v>9.25</v>
      </c>
      <c r="E104" s="11">
        <f>Grupo1_Item1_EletivoSUS[[#This Row],[VALOR UNITÁRIO REFERÊNCIA]]*Grupo1_Item1_EletivoSUS[[#This Row],[QUANTIDADE ANUAL]]</f>
        <v>27.75</v>
      </c>
      <c r="F104" s="13"/>
      <c r="G104" s="11">
        <f>Grupo1_Item1_EletivoSUS[[#This Row],[VALOR UNITÁRIO REFERÊNCIA]]+Grupo1_Item1_EletivoSUS[[#This Row],[VALOR UNITÁRIO REFERÊNCIA]]*Grupo1_Item1_EletivoSUS[[#This Row],[% APLICADO]]</f>
        <v>9.25</v>
      </c>
      <c r="H104" s="11">
        <f>Grupo1_Item1_EletivoSUS[[#This Row],[VALOR UNITÁRIO COM %]]*Grupo1_Item1_EletivoSUS[[#This Row],[QUANTIDADE ANUAL]]</f>
        <v>27.75</v>
      </c>
    </row>
    <row r="105" spans="1:8" x14ac:dyDescent="0.25">
      <c r="A105" s="3">
        <v>202030733</v>
      </c>
      <c r="B105" t="s">
        <v>106</v>
      </c>
      <c r="C105">
        <v>5</v>
      </c>
      <c r="D105" s="11">
        <v>2.83</v>
      </c>
      <c r="E105" s="11">
        <f>Grupo1_Item1_EletivoSUS[[#This Row],[VALOR UNITÁRIO REFERÊNCIA]]*Grupo1_Item1_EletivoSUS[[#This Row],[QUANTIDADE ANUAL]]</f>
        <v>14.15</v>
      </c>
      <c r="F105" s="13"/>
      <c r="G105" s="11">
        <f>Grupo1_Item1_EletivoSUS[[#This Row],[VALOR UNITÁRIO REFERÊNCIA]]+Grupo1_Item1_EletivoSUS[[#This Row],[VALOR UNITÁRIO REFERÊNCIA]]*Grupo1_Item1_EletivoSUS[[#This Row],[% APLICADO]]</f>
        <v>2.83</v>
      </c>
      <c r="H105" s="11">
        <f>Grupo1_Item1_EletivoSUS[[#This Row],[VALOR UNITÁRIO COM %]]*Grupo1_Item1_EletivoSUS[[#This Row],[QUANTIDADE ANUAL]]</f>
        <v>14.15</v>
      </c>
    </row>
    <row r="106" spans="1:8" x14ac:dyDescent="0.25">
      <c r="A106" s="3">
        <v>202030741</v>
      </c>
      <c r="B106" t="s">
        <v>107</v>
      </c>
      <c r="C106">
        <v>197</v>
      </c>
      <c r="D106" s="11">
        <v>11</v>
      </c>
      <c r="E106" s="11">
        <f>Grupo1_Item1_EletivoSUS[[#This Row],[VALOR UNITÁRIO REFERÊNCIA]]*Grupo1_Item1_EletivoSUS[[#This Row],[QUANTIDADE ANUAL]]</f>
        <v>2167</v>
      </c>
      <c r="F106" s="13"/>
      <c r="G106" s="11">
        <f>Grupo1_Item1_EletivoSUS[[#This Row],[VALOR UNITÁRIO REFERÊNCIA]]+Grupo1_Item1_EletivoSUS[[#This Row],[VALOR UNITÁRIO REFERÊNCIA]]*Grupo1_Item1_EletivoSUS[[#This Row],[% APLICADO]]</f>
        <v>11</v>
      </c>
      <c r="H106" s="11">
        <f>Grupo1_Item1_EletivoSUS[[#This Row],[VALOR UNITÁRIO COM %]]*Grupo1_Item1_EletivoSUS[[#This Row],[QUANTIDADE ANUAL]]</f>
        <v>2167</v>
      </c>
    </row>
    <row r="107" spans="1:8" x14ac:dyDescent="0.25">
      <c r="A107" s="3">
        <v>202030750</v>
      </c>
      <c r="B107" t="s">
        <v>108</v>
      </c>
      <c r="C107">
        <v>3</v>
      </c>
      <c r="D107" s="11">
        <v>9.25</v>
      </c>
      <c r="E107" s="11">
        <f>Grupo1_Item1_EletivoSUS[[#This Row],[VALOR UNITÁRIO REFERÊNCIA]]*Grupo1_Item1_EletivoSUS[[#This Row],[QUANTIDADE ANUAL]]</f>
        <v>27.75</v>
      </c>
      <c r="F107" s="13"/>
      <c r="G107" s="11">
        <f>Grupo1_Item1_EletivoSUS[[#This Row],[VALOR UNITÁRIO REFERÊNCIA]]+Grupo1_Item1_EletivoSUS[[#This Row],[VALOR UNITÁRIO REFERÊNCIA]]*Grupo1_Item1_EletivoSUS[[#This Row],[% APLICADO]]</f>
        <v>9.25</v>
      </c>
      <c r="H107" s="11">
        <f>Grupo1_Item1_EletivoSUS[[#This Row],[VALOR UNITÁRIO COM %]]*Grupo1_Item1_EletivoSUS[[#This Row],[QUANTIDADE ANUAL]]</f>
        <v>27.75</v>
      </c>
    </row>
    <row r="108" spans="1:8" x14ac:dyDescent="0.25">
      <c r="A108" s="3">
        <v>202030768</v>
      </c>
      <c r="B108" t="s">
        <v>109</v>
      </c>
      <c r="C108" s="2">
        <v>3917</v>
      </c>
      <c r="D108" s="11">
        <v>16.97</v>
      </c>
      <c r="E108" s="11">
        <f>Grupo1_Item1_EletivoSUS[[#This Row],[VALOR UNITÁRIO REFERÊNCIA]]*Grupo1_Item1_EletivoSUS[[#This Row],[QUANTIDADE ANUAL]]</f>
        <v>66471.489999999991</v>
      </c>
      <c r="F108" s="13"/>
      <c r="G108" s="11">
        <f>Grupo1_Item1_EletivoSUS[[#This Row],[VALOR UNITÁRIO REFERÊNCIA]]+Grupo1_Item1_EletivoSUS[[#This Row],[VALOR UNITÁRIO REFERÊNCIA]]*Grupo1_Item1_EletivoSUS[[#This Row],[% APLICADO]]</f>
        <v>16.97</v>
      </c>
      <c r="H108" s="11">
        <f>Grupo1_Item1_EletivoSUS[[#This Row],[VALOR UNITÁRIO COM %]]*Grupo1_Item1_EletivoSUS[[#This Row],[QUANTIDADE ANUAL]]</f>
        <v>66471.489999999991</v>
      </c>
    </row>
    <row r="109" spans="1:8" x14ac:dyDescent="0.25">
      <c r="A109" s="3">
        <v>202030784</v>
      </c>
      <c r="B109" t="s">
        <v>110</v>
      </c>
      <c r="C109">
        <v>566</v>
      </c>
      <c r="D109" s="11">
        <v>18.55</v>
      </c>
      <c r="E109" s="11">
        <f>Grupo1_Item1_EletivoSUS[[#This Row],[VALOR UNITÁRIO REFERÊNCIA]]*Grupo1_Item1_EletivoSUS[[#This Row],[QUANTIDADE ANUAL]]</f>
        <v>10499.300000000001</v>
      </c>
      <c r="F109" s="13"/>
      <c r="G109" s="11">
        <f>Grupo1_Item1_EletivoSUS[[#This Row],[VALOR UNITÁRIO REFERÊNCIA]]+Grupo1_Item1_EletivoSUS[[#This Row],[VALOR UNITÁRIO REFERÊNCIA]]*Grupo1_Item1_EletivoSUS[[#This Row],[% APLICADO]]</f>
        <v>18.55</v>
      </c>
      <c r="H109" s="11">
        <f>Grupo1_Item1_EletivoSUS[[#This Row],[VALOR UNITÁRIO COM %]]*Grupo1_Item1_EletivoSUS[[#This Row],[QUANTIDADE ANUAL]]</f>
        <v>10499.300000000001</v>
      </c>
    </row>
    <row r="110" spans="1:8" x14ac:dyDescent="0.25">
      <c r="A110" s="3">
        <v>202030792</v>
      </c>
      <c r="B110" t="s">
        <v>111</v>
      </c>
      <c r="C110">
        <v>54</v>
      </c>
      <c r="D110" s="11">
        <v>30</v>
      </c>
      <c r="E110" s="11">
        <f>Grupo1_Item1_EletivoSUS[[#This Row],[VALOR UNITÁRIO REFERÊNCIA]]*Grupo1_Item1_EletivoSUS[[#This Row],[QUANTIDADE ANUAL]]</f>
        <v>1620</v>
      </c>
      <c r="F110" s="13"/>
      <c r="G110" s="11">
        <f>Grupo1_Item1_EletivoSUS[[#This Row],[VALOR UNITÁRIO REFERÊNCIA]]+Grupo1_Item1_EletivoSUS[[#This Row],[VALOR UNITÁRIO REFERÊNCIA]]*Grupo1_Item1_EletivoSUS[[#This Row],[% APLICADO]]</f>
        <v>30</v>
      </c>
      <c r="H110" s="11">
        <f>Grupo1_Item1_EletivoSUS[[#This Row],[VALOR UNITÁRIO COM %]]*Grupo1_Item1_EletivoSUS[[#This Row],[QUANTIDADE ANUAL]]</f>
        <v>1620</v>
      </c>
    </row>
    <row r="111" spans="1:8" x14ac:dyDescent="0.25">
      <c r="A111" s="3">
        <v>202030806</v>
      </c>
      <c r="B111" t="s">
        <v>112</v>
      </c>
      <c r="C111">
        <v>143</v>
      </c>
      <c r="D111" s="11">
        <v>18.55</v>
      </c>
      <c r="E111" s="11">
        <f>Grupo1_Item1_EletivoSUS[[#This Row],[VALOR UNITÁRIO REFERÊNCIA]]*Grupo1_Item1_EletivoSUS[[#This Row],[QUANTIDADE ANUAL]]</f>
        <v>2652.65</v>
      </c>
      <c r="F111" s="13"/>
      <c r="G111" s="11">
        <f>Grupo1_Item1_EletivoSUS[[#This Row],[VALOR UNITÁRIO REFERÊNCIA]]+Grupo1_Item1_EletivoSUS[[#This Row],[VALOR UNITÁRIO REFERÊNCIA]]*Grupo1_Item1_EletivoSUS[[#This Row],[% APLICADO]]</f>
        <v>18.55</v>
      </c>
      <c r="H111" s="11">
        <f>Grupo1_Item1_EletivoSUS[[#This Row],[VALOR UNITÁRIO COM %]]*Grupo1_Item1_EletivoSUS[[#This Row],[QUANTIDADE ANUAL]]</f>
        <v>2652.65</v>
      </c>
    </row>
    <row r="112" spans="1:8" x14ac:dyDescent="0.25">
      <c r="A112" s="3">
        <v>202030814</v>
      </c>
      <c r="B112" t="s">
        <v>113</v>
      </c>
      <c r="C112">
        <v>122</v>
      </c>
      <c r="D112" s="11">
        <v>17.16</v>
      </c>
      <c r="E112" s="11">
        <f>Grupo1_Item1_EletivoSUS[[#This Row],[VALOR UNITÁRIO REFERÊNCIA]]*Grupo1_Item1_EletivoSUS[[#This Row],[QUANTIDADE ANUAL]]</f>
        <v>2093.52</v>
      </c>
      <c r="F112" s="13"/>
      <c r="G112" s="11">
        <f>Grupo1_Item1_EletivoSUS[[#This Row],[VALOR UNITÁRIO REFERÊNCIA]]+Grupo1_Item1_EletivoSUS[[#This Row],[VALOR UNITÁRIO REFERÊNCIA]]*Grupo1_Item1_EletivoSUS[[#This Row],[% APLICADO]]</f>
        <v>17.16</v>
      </c>
      <c r="H112" s="11">
        <f>Grupo1_Item1_EletivoSUS[[#This Row],[VALOR UNITÁRIO COM %]]*Grupo1_Item1_EletivoSUS[[#This Row],[QUANTIDADE ANUAL]]</f>
        <v>2093.52</v>
      </c>
    </row>
    <row r="113" spans="1:8" x14ac:dyDescent="0.25">
      <c r="A113" s="3">
        <v>202030822</v>
      </c>
      <c r="B113" t="s">
        <v>114</v>
      </c>
      <c r="C113">
        <v>17</v>
      </c>
      <c r="D113" s="11">
        <v>17.16</v>
      </c>
      <c r="E113" s="11">
        <f>Grupo1_Item1_EletivoSUS[[#This Row],[VALOR UNITÁRIO REFERÊNCIA]]*Grupo1_Item1_EletivoSUS[[#This Row],[QUANTIDADE ANUAL]]</f>
        <v>291.72000000000003</v>
      </c>
      <c r="F113" s="13"/>
      <c r="G113" s="11">
        <f>Grupo1_Item1_EletivoSUS[[#This Row],[VALOR UNITÁRIO REFERÊNCIA]]+Grupo1_Item1_EletivoSUS[[#This Row],[VALOR UNITÁRIO REFERÊNCIA]]*Grupo1_Item1_EletivoSUS[[#This Row],[% APLICADO]]</f>
        <v>17.16</v>
      </c>
      <c r="H113" s="11">
        <f>Grupo1_Item1_EletivoSUS[[#This Row],[VALOR UNITÁRIO COM %]]*Grupo1_Item1_EletivoSUS[[#This Row],[QUANTIDADE ANUAL]]</f>
        <v>291.72000000000003</v>
      </c>
    </row>
    <row r="114" spans="1:8" x14ac:dyDescent="0.25">
      <c r="A114" s="3">
        <v>202030830</v>
      </c>
      <c r="B114" t="s">
        <v>115</v>
      </c>
      <c r="C114">
        <v>116</v>
      </c>
      <c r="D114" s="11">
        <v>17.16</v>
      </c>
      <c r="E114" s="11">
        <f>Grupo1_Item1_EletivoSUS[[#This Row],[VALOR UNITÁRIO REFERÊNCIA]]*Grupo1_Item1_EletivoSUS[[#This Row],[QUANTIDADE ANUAL]]</f>
        <v>1990.56</v>
      </c>
      <c r="F114" s="13"/>
      <c r="G114" s="11">
        <f>Grupo1_Item1_EletivoSUS[[#This Row],[VALOR UNITÁRIO REFERÊNCIA]]+Grupo1_Item1_EletivoSUS[[#This Row],[VALOR UNITÁRIO REFERÊNCIA]]*Grupo1_Item1_EletivoSUS[[#This Row],[% APLICADO]]</f>
        <v>17.16</v>
      </c>
      <c r="H114" s="11">
        <f>Grupo1_Item1_EletivoSUS[[#This Row],[VALOR UNITÁRIO COM %]]*Grupo1_Item1_EletivoSUS[[#This Row],[QUANTIDADE ANUAL]]</f>
        <v>1990.56</v>
      </c>
    </row>
    <row r="115" spans="1:8" x14ac:dyDescent="0.25">
      <c r="A115" s="3">
        <v>202030857</v>
      </c>
      <c r="B115" t="s">
        <v>116</v>
      </c>
      <c r="C115">
        <v>195</v>
      </c>
      <c r="D115" s="11">
        <v>11.61</v>
      </c>
      <c r="E115" s="11">
        <f>Grupo1_Item1_EletivoSUS[[#This Row],[VALOR UNITÁRIO REFERÊNCIA]]*Grupo1_Item1_EletivoSUS[[#This Row],[QUANTIDADE ANUAL]]</f>
        <v>2263.9499999999998</v>
      </c>
      <c r="F115" s="13"/>
      <c r="G115" s="11">
        <f>Grupo1_Item1_EletivoSUS[[#This Row],[VALOR UNITÁRIO REFERÊNCIA]]+Grupo1_Item1_EletivoSUS[[#This Row],[VALOR UNITÁRIO REFERÊNCIA]]*Grupo1_Item1_EletivoSUS[[#This Row],[% APLICADO]]</f>
        <v>11.61</v>
      </c>
      <c r="H115" s="11">
        <f>Grupo1_Item1_EletivoSUS[[#This Row],[VALOR UNITÁRIO COM %]]*Grupo1_Item1_EletivoSUS[[#This Row],[QUANTIDADE ANUAL]]</f>
        <v>2263.9499999999998</v>
      </c>
    </row>
    <row r="116" spans="1:8" x14ac:dyDescent="0.25">
      <c r="A116" s="3">
        <v>202030865</v>
      </c>
      <c r="B116" t="s">
        <v>117</v>
      </c>
      <c r="C116">
        <v>5</v>
      </c>
      <c r="D116" s="11">
        <v>10</v>
      </c>
      <c r="E116" s="11">
        <f>Grupo1_Item1_EletivoSUS[[#This Row],[VALOR UNITÁRIO REFERÊNCIA]]*Grupo1_Item1_EletivoSUS[[#This Row],[QUANTIDADE ANUAL]]</f>
        <v>50</v>
      </c>
      <c r="F116" s="13"/>
      <c r="G116" s="11">
        <f>Grupo1_Item1_EletivoSUS[[#This Row],[VALOR UNITÁRIO REFERÊNCIA]]+Grupo1_Item1_EletivoSUS[[#This Row],[VALOR UNITÁRIO REFERÊNCIA]]*Grupo1_Item1_EletivoSUS[[#This Row],[% APLICADO]]</f>
        <v>10</v>
      </c>
      <c r="H116" s="11">
        <f>Grupo1_Item1_EletivoSUS[[#This Row],[VALOR UNITÁRIO COM %]]*Grupo1_Item1_EletivoSUS[[#This Row],[QUANTIDADE ANUAL]]</f>
        <v>50</v>
      </c>
    </row>
    <row r="117" spans="1:8" x14ac:dyDescent="0.25">
      <c r="A117" s="3">
        <v>202030873</v>
      </c>
      <c r="B117" t="s">
        <v>118</v>
      </c>
      <c r="C117" s="2">
        <v>3918</v>
      </c>
      <c r="D117" s="11">
        <v>18.55</v>
      </c>
      <c r="E117" s="11">
        <f>Grupo1_Item1_EletivoSUS[[#This Row],[VALOR UNITÁRIO REFERÊNCIA]]*Grupo1_Item1_EletivoSUS[[#This Row],[QUANTIDADE ANUAL]]</f>
        <v>72678.900000000009</v>
      </c>
      <c r="F117" s="13"/>
      <c r="G117" s="11">
        <f>Grupo1_Item1_EletivoSUS[[#This Row],[VALOR UNITÁRIO REFERÊNCIA]]+Grupo1_Item1_EletivoSUS[[#This Row],[VALOR UNITÁRIO REFERÊNCIA]]*Grupo1_Item1_EletivoSUS[[#This Row],[% APLICADO]]</f>
        <v>18.55</v>
      </c>
      <c r="H117" s="11">
        <f>Grupo1_Item1_EletivoSUS[[#This Row],[VALOR UNITÁRIO COM %]]*Grupo1_Item1_EletivoSUS[[#This Row],[QUANTIDADE ANUAL]]</f>
        <v>72678.900000000009</v>
      </c>
    </row>
    <row r="118" spans="1:8" x14ac:dyDescent="0.25">
      <c r="A118" s="3">
        <v>202030890</v>
      </c>
      <c r="B118" t="s">
        <v>119</v>
      </c>
      <c r="C118">
        <v>42</v>
      </c>
      <c r="D118" s="11">
        <v>18.55</v>
      </c>
      <c r="E118" s="11">
        <f>Grupo1_Item1_EletivoSUS[[#This Row],[VALOR UNITÁRIO REFERÊNCIA]]*Grupo1_Item1_EletivoSUS[[#This Row],[QUANTIDADE ANUAL]]</f>
        <v>779.1</v>
      </c>
      <c r="F118" s="13"/>
      <c r="G118" s="11">
        <f>Grupo1_Item1_EletivoSUS[[#This Row],[VALOR UNITÁRIO REFERÊNCIA]]+Grupo1_Item1_EletivoSUS[[#This Row],[VALOR UNITÁRIO REFERÊNCIA]]*Grupo1_Item1_EletivoSUS[[#This Row],[% APLICADO]]</f>
        <v>18.55</v>
      </c>
      <c r="H118" s="11">
        <f>Grupo1_Item1_EletivoSUS[[#This Row],[VALOR UNITÁRIO COM %]]*Grupo1_Item1_EletivoSUS[[#This Row],[QUANTIDADE ANUAL]]</f>
        <v>779.1</v>
      </c>
    </row>
    <row r="119" spans="1:8" x14ac:dyDescent="0.25">
      <c r="A119" s="3">
        <v>202030903</v>
      </c>
      <c r="B119" t="s">
        <v>120</v>
      </c>
      <c r="C119">
        <v>71</v>
      </c>
      <c r="D119" s="11">
        <v>20</v>
      </c>
      <c r="E119" s="11">
        <f>Grupo1_Item1_EletivoSUS[[#This Row],[VALOR UNITÁRIO REFERÊNCIA]]*Grupo1_Item1_EletivoSUS[[#This Row],[QUANTIDADE ANUAL]]</f>
        <v>1420</v>
      </c>
      <c r="F119" s="13"/>
      <c r="G119" s="11">
        <f>Grupo1_Item1_EletivoSUS[[#This Row],[VALOR UNITÁRIO REFERÊNCIA]]+Grupo1_Item1_EletivoSUS[[#This Row],[VALOR UNITÁRIO REFERÊNCIA]]*Grupo1_Item1_EletivoSUS[[#This Row],[% APLICADO]]</f>
        <v>20</v>
      </c>
      <c r="H119" s="11">
        <f>Grupo1_Item1_EletivoSUS[[#This Row],[VALOR UNITÁRIO COM %]]*Grupo1_Item1_EletivoSUS[[#This Row],[QUANTIDADE ANUAL]]</f>
        <v>1420</v>
      </c>
    </row>
    <row r="120" spans="1:8" x14ac:dyDescent="0.25">
      <c r="A120" s="3">
        <v>202030911</v>
      </c>
      <c r="B120" t="s">
        <v>121</v>
      </c>
      <c r="C120">
        <v>74</v>
      </c>
      <c r="D120" s="11">
        <v>18.55</v>
      </c>
      <c r="E120" s="11">
        <f>Grupo1_Item1_EletivoSUS[[#This Row],[VALOR UNITÁRIO REFERÊNCIA]]*Grupo1_Item1_EletivoSUS[[#This Row],[QUANTIDADE ANUAL]]</f>
        <v>1372.7</v>
      </c>
      <c r="F120" s="13"/>
      <c r="G120" s="11">
        <f>Grupo1_Item1_EletivoSUS[[#This Row],[VALOR UNITÁRIO REFERÊNCIA]]+Grupo1_Item1_EletivoSUS[[#This Row],[VALOR UNITÁRIO REFERÊNCIA]]*Grupo1_Item1_EletivoSUS[[#This Row],[% APLICADO]]</f>
        <v>18.55</v>
      </c>
      <c r="H120" s="11">
        <f>Grupo1_Item1_EletivoSUS[[#This Row],[VALOR UNITÁRIO COM %]]*Grupo1_Item1_EletivoSUS[[#This Row],[QUANTIDADE ANUAL]]</f>
        <v>1372.7</v>
      </c>
    </row>
    <row r="121" spans="1:8" x14ac:dyDescent="0.25">
      <c r="A121" s="3">
        <v>202030920</v>
      </c>
      <c r="B121" t="s">
        <v>122</v>
      </c>
      <c r="C121">
        <v>113</v>
      </c>
      <c r="D121" s="11">
        <v>17.16</v>
      </c>
      <c r="E121" s="11">
        <f>Grupo1_Item1_EletivoSUS[[#This Row],[VALOR UNITÁRIO REFERÊNCIA]]*Grupo1_Item1_EletivoSUS[[#This Row],[QUANTIDADE ANUAL]]</f>
        <v>1939.08</v>
      </c>
      <c r="F121" s="13"/>
      <c r="G121" s="11">
        <f>Grupo1_Item1_EletivoSUS[[#This Row],[VALOR UNITÁRIO REFERÊNCIA]]+Grupo1_Item1_EletivoSUS[[#This Row],[VALOR UNITÁRIO REFERÊNCIA]]*Grupo1_Item1_EletivoSUS[[#This Row],[% APLICADO]]</f>
        <v>17.16</v>
      </c>
      <c r="H121" s="11">
        <f>Grupo1_Item1_EletivoSUS[[#This Row],[VALOR UNITÁRIO COM %]]*Grupo1_Item1_EletivoSUS[[#This Row],[QUANTIDADE ANUAL]]</f>
        <v>1939.08</v>
      </c>
    </row>
    <row r="122" spans="1:8" x14ac:dyDescent="0.25">
      <c r="A122" s="3">
        <v>202030938</v>
      </c>
      <c r="B122" t="s">
        <v>123</v>
      </c>
      <c r="C122">
        <v>8</v>
      </c>
      <c r="D122" s="11">
        <v>17.16</v>
      </c>
      <c r="E122" s="11">
        <f>Grupo1_Item1_EletivoSUS[[#This Row],[VALOR UNITÁRIO REFERÊNCIA]]*Grupo1_Item1_EletivoSUS[[#This Row],[QUANTIDADE ANUAL]]</f>
        <v>137.28</v>
      </c>
      <c r="F122" s="13"/>
      <c r="G122" s="11">
        <f>Grupo1_Item1_EletivoSUS[[#This Row],[VALOR UNITÁRIO REFERÊNCIA]]+Grupo1_Item1_EletivoSUS[[#This Row],[VALOR UNITÁRIO REFERÊNCIA]]*Grupo1_Item1_EletivoSUS[[#This Row],[% APLICADO]]</f>
        <v>17.16</v>
      </c>
      <c r="H122" s="11">
        <f>Grupo1_Item1_EletivoSUS[[#This Row],[VALOR UNITÁRIO COM %]]*Grupo1_Item1_EletivoSUS[[#This Row],[QUANTIDADE ANUAL]]</f>
        <v>137.28</v>
      </c>
    </row>
    <row r="123" spans="1:8" x14ac:dyDescent="0.25">
      <c r="A123" s="3">
        <v>202030946</v>
      </c>
      <c r="B123" t="s">
        <v>124</v>
      </c>
      <c r="C123">
        <v>117</v>
      </c>
      <c r="D123" s="11">
        <v>17.16</v>
      </c>
      <c r="E123" s="11">
        <f>Grupo1_Item1_EletivoSUS[[#This Row],[VALOR UNITÁRIO REFERÊNCIA]]*Grupo1_Item1_EletivoSUS[[#This Row],[QUANTIDADE ANUAL]]</f>
        <v>2007.72</v>
      </c>
      <c r="F123" s="13"/>
      <c r="G123" s="11">
        <f>Grupo1_Item1_EletivoSUS[[#This Row],[VALOR UNITÁRIO REFERÊNCIA]]+Grupo1_Item1_EletivoSUS[[#This Row],[VALOR UNITÁRIO REFERÊNCIA]]*Grupo1_Item1_EletivoSUS[[#This Row],[% APLICADO]]</f>
        <v>17.16</v>
      </c>
      <c r="H123" s="11">
        <f>Grupo1_Item1_EletivoSUS[[#This Row],[VALOR UNITÁRIO COM %]]*Grupo1_Item1_EletivoSUS[[#This Row],[QUANTIDADE ANUAL]]</f>
        <v>2007.72</v>
      </c>
    </row>
    <row r="124" spans="1:8" x14ac:dyDescent="0.25">
      <c r="A124" s="3">
        <v>202030962</v>
      </c>
      <c r="B124" t="s">
        <v>125</v>
      </c>
      <c r="C124">
        <v>183</v>
      </c>
      <c r="D124" s="11">
        <v>13.35</v>
      </c>
      <c r="E124" s="11">
        <f>Grupo1_Item1_EletivoSUS[[#This Row],[VALOR UNITÁRIO REFERÊNCIA]]*Grupo1_Item1_EletivoSUS[[#This Row],[QUANTIDADE ANUAL]]</f>
        <v>2443.0499999999997</v>
      </c>
      <c r="F124" s="13"/>
      <c r="G124" s="11">
        <f>Grupo1_Item1_EletivoSUS[[#This Row],[VALOR UNITÁRIO REFERÊNCIA]]+Grupo1_Item1_EletivoSUS[[#This Row],[VALOR UNITÁRIO REFERÊNCIA]]*Grupo1_Item1_EletivoSUS[[#This Row],[% APLICADO]]</f>
        <v>13.35</v>
      </c>
      <c r="H124" s="11">
        <f>Grupo1_Item1_EletivoSUS[[#This Row],[VALOR UNITÁRIO COM %]]*Grupo1_Item1_EletivoSUS[[#This Row],[QUANTIDADE ANUAL]]</f>
        <v>2443.0499999999997</v>
      </c>
    </row>
    <row r="125" spans="1:8" x14ac:dyDescent="0.25">
      <c r="A125" s="3">
        <v>202030970</v>
      </c>
      <c r="B125" t="s">
        <v>126</v>
      </c>
      <c r="C125" s="2">
        <v>4454</v>
      </c>
      <c r="D125" s="11">
        <v>18.55</v>
      </c>
      <c r="E125" s="11">
        <f>Grupo1_Item1_EletivoSUS[[#This Row],[VALOR UNITÁRIO REFERÊNCIA]]*Grupo1_Item1_EletivoSUS[[#This Row],[QUANTIDADE ANUAL]]</f>
        <v>82621.7</v>
      </c>
      <c r="F125" s="13"/>
      <c r="G125" s="11">
        <f>Grupo1_Item1_EletivoSUS[[#This Row],[VALOR UNITÁRIO REFERÊNCIA]]+Grupo1_Item1_EletivoSUS[[#This Row],[VALOR UNITÁRIO REFERÊNCIA]]*Grupo1_Item1_EletivoSUS[[#This Row],[% APLICADO]]</f>
        <v>18.55</v>
      </c>
      <c r="H125" s="11">
        <f>Grupo1_Item1_EletivoSUS[[#This Row],[VALOR UNITÁRIO COM %]]*Grupo1_Item1_EletivoSUS[[#This Row],[QUANTIDADE ANUAL]]</f>
        <v>82621.7</v>
      </c>
    </row>
    <row r="126" spans="1:8" x14ac:dyDescent="0.25">
      <c r="A126" s="3">
        <v>202030989</v>
      </c>
      <c r="B126" t="s">
        <v>127</v>
      </c>
      <c r="C126">
        <v>68</v>
      </c>
      <c r="D126" s="11">
        <v>18.55</v>
      </c>
      <c r="E126" s="11">
        <f>Grupo1_Item1_EletivoSUS[[#This Row],[VALOR UNITÁRIO REFERÊNCIA]]*Grupo1_Item1_EletivoSUS[[#This Row],[QUANTIDADE ANUAL]]</f>
        <v>1261.4000000000001</v>
      </c>
      <c r="F126" s="13"/>
      <c r="G126" s="11">
        <f>Grupo1_Item1_EletivoSUS[[#This Row],[VALOR UNITÁRIO REFERÊNCIA]]+Grupo1_Item1_EletivoSUS[[#This Row],[VALOR UNITÁRIO REFERÊNCIA]]*Grupo1_Item1_EletivoSUS[[#This Row],[% APLICADO]]</f>
        <v>18.55</v>
      </c>
      <c r="H126" s="11">
        <f>Grupo1_Item1_EletivoSUS[[#This Row],[VALOR UNITÁRIO COM %]]*Grupo1_Item1_EletivoSUS[[#This Row],[QUANTIDADE ANUAL]]</f>
        <v>1261.4000000000001</v>
      </c>
    </row>
    <row r="127" spans="1:8" x14ac:dyDescent="0.25">
      <c r="A127" s="3">
        <v>202031004</v>
      </c>
      <c r="B127" t="s">
        <v>128</v>
      </c>
      <c r="C127">
        <v>9</v>
      </c>
      <c r="D127" s="11">
        <v>2.83</v>
      </c>
      <c r="E127" s="11">
        <f>Grupo1_Item1_EletivoSUS[[#This Row],[VALOR UNITÁRIO REFERÊNCIA]]*Grupo1_Item1_EletivoSUS[[#This Row],[QUANTIDADE ANUAL]]</f>
        <v>25.47</v>
      </c>
      <c r="F127" s="13"/>
      <c r="G127" s="11">
        <f>Grupo1_Item1_EletivoSUS[[#This Row],[VALOR UNITÁRIO REFERÊNCIA]]+Grupo1_Item1_EletivoSUS[[#This Row],[VALOR UNITÁRIO REFERÊNCIA]]*Grupo1_Item1_EletivoSUS[[#This Row],[% APLICADO]]</f>
        <v>2.83</v>
      </c>
      <c r="H127" s="11">
        <f>Grupo1_Item1_EletivoSUS[[#This Row],[VALOR UNITÁRIO COM %]]*Grupo1_Item1_EletivoSUS[[#This Row],[QUANTIDADE ANUAL]]</f>
        <v>25.47</v>
      </c>
    </row>
    <row r="128" spans="1:8" x14ac:dyDescent="0.25">
      <c r="A128" s="3">
        <v>202031012</v>
      </c>
      <c r="B128" t="s">
        <v>129</v>
      </c>
      <c r="C128">
        <v>230</v>
      </c>
      <c r="D128" s="11">
        <v>4.0999999999999996</v>
      </c>
      <c r="E128" s="11">
        <f>Grupo1_Item1_EletivoSUS[[#This Row],[VALOR UNITÁRIO REFERÊNCIA]]*Grupo1_Item1_EletivoSUS[[#This Row],[QUANTIDADE ANUAL]]</f>
        <v>942.99999999999989</v>
      </c>
      <c r="F128" s="13"/>
      <c r="G128" s="11">
        <f>Grupo1_Item1_EletivoSUS[[#This Row],[VALOR UNITÁRIO REFERÊNCIA]]+Grupo1_Item1_EletivoSUS[[#This Row],[VALOR UNITÁRIO REFERÊNCIA]]*Grupo1_Item1_EletivoSUS[[#This Row],[% APLICADO]]</f>
        <v>4.0999999999999996</v>
      </c>
      <c r="H128" s="11">
        <f>Grupo1_Item1_EletivoSUS[[#This Row],[VALOR UNITÁRIO COM %]]*Grupo1_Item1_EletivoSUS[[#This Row],[QUANTIDADE ANUAL]]</f>
        <v>942.99999999999989</v>
      </c>
    </row>
    <row r="129" spans="1:8" x14ac:dyDescent="0.25">
      <c r="A129" s="3">
        <v>202031039</v>
      </c>
      <c r="B129" t="s">
        <v>130</v>
      </c>
      <c r="C129">
        <v>5</v>
      </c>
      <c r="D129" s="11">
        <v>9.25</v>
      </c>
      <c r="E129" s="11">
        <f>Grupo1_Item1_EletivoSUS[[#This Row],[VALOR UNITÁRIO REFERÊNCIA]]*Grupo1_Item1_EletivoSUS[[#This Row],[QUANTIDADE ANUAL]]</f>
        <v>46.25</v>
      </c>
      <c r="F129" s="13"/>
      <c r="G129" s="11">
        <f>Grupo1_Item1_EletivoSUS[[#This Row],[VALOR UNITÁRIO REFERÊNCIA]]+Grupo1_Item1_EletivoSUS[[#This Row],[VALOR UNITÁRIO REFERÊNCIA]]*Grupo1_Item1_EletivoSUS[[#This Row],[% APLICADO]]</f>
        <v>9.25</v>
      </c>
      <c r="H129" s="11">
        <f>Grupo1_Item1_EletivoSUS[[#This Row],[VALOR UNITÁRIO COM %]]*Grupo1_Item1_EletivoSUS[[#This Row],[QUANTIDADE ANUAL]]</f>
        <v>46.25</v>
      </c>
    </row>
    <row r="130" spans="1:8" x14ac:dyDescent="0.25">
      <c r="A130" s="3">
        <v>202031047</v>
      </c>
      <c r="B130" t="s">
        <v>131</v>
      </c>
      <c r="C130">
        <v>270</v>
      </c>
      <c r="D130" s="11">
        <v>10</v>
      </c>
      <c r="E130" s="11">
        <f>Grupo1_Item1_EletivoSUS[[#This Row],[VALOR UNITÁRIO REFERÊNCIA]]*Grupo1_Item1_EletivoSUS[[#This Row],[QUANTIDADE ANUAL]]</f>
        <v>2700</v>
      </c>
      <c r="F130" s="13"/>
      <c r="G130" s="11">
        <f>Grupo1_Item1_EletivoSUS[[#This Row],[VALOR UNITÁRIO REFERÊNCIA]]+Grupo1_Item1_EletivoSUS[[#This Row],[VALOR UNITÁRIO REFERÊNCIA]]*Grupo1_Item1_EletivoSUS[[#This Row],[% APLICADO]]</f>
        <v>10</v>
      </c>
      <c r="H130" s="11">
        <f>Grupo1_Item1_EletivoSUS[[#This Row],[VALOR UNITÁRIO COM %]]*Grupo1_Item1_EletivoSUS[[#This Row],[QUANTIDADE ANUAL]]</f>
        <v>2700</v>
      </c>
    </row>
    <row r="131" spans="1:8" x14ac:dyDescent="0.25">
      <c r="A131" s="3">
        <v>202031098</v>
      </c>
      <c r="B131" t="s">
        <v>132</v>
      </c>
      <c r="C131">
        <v>6</v>
      </c>
      <c r="D131" s="11">
        <v>4.0999999999999996</v>
      </c>
      <c r="E131" s="11">
        <f>Grupo1_Item1_EletivoSUS[[#This Row],[VALOR UNITÁRIO REFERÊNCIA]]*Grupo1_Item1_EletivoSUS[[#This Row],[QUANTIDADE ANUAL]]</f>
        <v>24.599999999999998</v>
      </c>
      <c r="F131" s="13"/>
      <c r="G131" s="11">
        <f>Grupo1_Item1_EletivoSUS[[#This Row],[VALOR UNITÁRIO REFERÊNCIA]]+Grupo1_Item1_EletivoSUS[[#This Row],[VALOR UNITÁRIO REFERÊNCIA]]*Grupo1_Item1_EletivoSUS[[#This Row],[% APLICADO]]</f>
        <v>4.0999999999999996</v>
      </c>
      <c r="H131" s="11">
        <f>Grupo1_Item1_EletivoSUS[[#This Row],[VALOR UNITÁRIO COM %]]*Grupo1_Item1_EletivoSUS[[#This Row],[QUANTIDADE ANUAL]]</f>
        <v>24.599999999999998</v>
      </c>
    </row>
    <row r="132" spans="1:8" x14ac:dyDescent="0.25">
      <c r="A132" s="3">
        <v>202031110</v>
      </c>
      <c r="B132" t="s">
        <v>133</v>
      </c>
      <c r="C132" s="2">
        <v>5897</v>
      </c>
      <c r="D132" s="11">
        <v>2.83</v>
      </c>
      <c r="E132" s="11">
        <f>Grupo1_Item1_EletivoSUS[[#This Row],[VALOR UNITÁRIO REFERÊNCIA]]*Grupo1_Item1_EletivoSUS[[#This Row],[QUANTIDADE ANUAL]]</f>
        <v>16688.510000000002</v>
      </c>
      <c r="F132" s="13"/>
      <c r="G132" s="11">
        <f>Grupo1_Item1_EletivoSUS[[#This Row],[VALOR UNITÁRIO REFERÊNCIA]]+Grupo1_Item1_EletivoSUS[[#This Row],[VALOR UNITÁRIO REFERÊNCIA]]*Grupo1_Item1_EletivoSUS[[#This Row],[% APLICADO]]</f>
        <v>2.83</v>
      </c>
      <c r="H132" s="11">
        <f>Grupo1_Item1_EletivoSUS[[#This Row],[VALOR UNITÁRIO COM %]]*Grupo1_Item1_EletivoSUS[[#This Row],[QUANTIDADE ANUAL]]</f>
        <v>16688.510000000002</v>
      </c>
    </row>
    <row r="133" spans="1:8" x14ac:dyDescent="0.25">
      <c r="A133" s="3">
        <v>202031128</v>
      </c>
      <c r="B133" t="s">
        <v>134</v>
      </c>
      <c r="C133">
        <v>2</v>
      </c>
      <c r="D133" s="11">
        <v>10</v>
      </c>
      <c r="E133" s="11">
        <f>Grupo1_Item1_EletivoSUS[[#This Row],[VALOR UNITÁRIO REFERÊNCIA]]*Grupo1_Item1_EletivoSUS[[#This Row],[QUANTIDADE ANUAL]]</f>
        <v>20</v>
      </c>
      <c r="F133" s="13"/>
      <c r="G133" s="11">
        <f>Grupo1_Item1_EletivoSUS[[#This Row],[VALOR UNITÁRIO REFERÊNCIA]]+Grupo1_Item1_EletivoSUS[[#This Row],[VALOR UNITÁRIO REFERÊNCIA]]*Grupo1_Item1_EletivoSUS[[#This Row],[% APLICADO]]</f>
        <v>10</v>
      </c>
      <c r="H133" s="11">
        <f>Grupo1_Item1_EletivoSUS[[#This Row],[VALOR UNITÁRIO COM %]]*Grupo1_Item1_EletivoSUS[[#This Row],[QUANTIDADE ANUAL]]</f>
        <v>20</v>
      </c>
    </row>
    <row r="134" spans="1:8" x14ac:dyDescent="0.25">
      <c r="A134" s="3">
        <v>202031136</v>
      </c>
      <c r="B134" t="s">
        <v>135</v>
      </c>
      <c r="C134">
        <v>476</v>
      </c>
      <c r="D134" s="11">
        <v>10</v>
      </c>
      <c r="E134" s="11">
        <f>Grupo1_Item1_EletivoSUS[[#This Row],[VALOR UNITÁRIO REFERÊNCIA]]*Grupo1_Item1_EletivoSUS[[#This Row],[QUANTIDADE ANUAL]]</f>
        <v>4760</v>
      </c>
      <c r="F134" s="13"/>
      <c r="G134" s="11">
        <f>Grupo1_Item1_EletivoSUS[[#This Row],[VALOR UNITÁRIO REFERÊNCIA]]+Grupo1_Item1_EletivoSUS[[#This Row],[VALOR UNITÁRIO REFERÊNCIA]]*Grupo1_Item1_EletivoSUS[[#This Row],[% APLICADO]]</f>
        <v>10</v>
      </c>
      <c r="H134" s="11">
        <f>Grupo1_Item1_EletivoSUS[[#This Row],[VALOR UNITÁRIO COM %]]*Grupo1_Item1_EletivoSUS[[#This Row],[QUANTIDADE ANUAL]]</f>
        <v>4760</v>
      </c>
    </row>
    <row r="135" spans="1:8" x14ac:dyDescent="0.25">
      <c r="A135" s="3">
        <v>202031187</v>
      </c>
      <c r="B135" t="s">
        <v>136</v>
      </c>
      <c r="C135">
        <v>93</v>
      </c>
      <c r="D135" s="11">
        <v>18.55</v>
      </c>
      <c r="E135" s="11">
        <f>Grupo1_Item1_EletivoSUS[[#This Row],[VALOR UNITÁRIO REFERÊNCIA]]*Grupo1_Item1_EletivoSUS[[#This Row],[QUANTIDADE ANUAL]]</f>
        <v>1725.15</v>
      </c>
      <c r="F135" s="13"/>
      <c r="G135" s="11">
        <f>Grupo1_Item1_EletivoSUS[[#This Row],[VALOR UNITÁRIO REFERÊNCIA]]+Grupo1_Item1_EletivoSUS[[#This Row],[VALOR UNITÁRIO REFERÊNCIA]]*Grupo1_Item1_EletivoSUS[[#This Row],[% APLICADO]]</f>
        <v>18.55</v>
      </c>
      <c r="H135" s="11">
        <f>Grupo1_Item1_EletivoSUS[[#This Row],[VALOR UNITÁRIO COM %]]*Grupo1_Item1_EletivoSUS[[#This Row],[QUANTIDADE ANUAL]]</f>
        <v>1725.15</v>
      </c>
    </row>
    <row r="136" spans="1:8" x14ac:dyDescent="0.25">
      <c r="A136" s="3">
        <v>202031209</v>
      </c>
      <c r="B136" t="s">
        <v>137</v>
      </c>
      <c r="C136">
        <v>66</v>
      </c>
      <c r="D136" s="11">
        <v>9</v>
      </c>
      <c r="E136" s="11">
        <f>Grupo1_Item1_EletivoSUS[[#This Row],[VALOR UNITÁRIO REFERÊNCIA]]*Grupo1_Item1_EletivoSUS[[#This Row],[QUANTIDADE ANUAL]]</f>
        <v>594</v>
      </c>
      <c r="F136" s="13"/>
      <c r="G136" s="11">
        <f>Grupo1_Item1_EletivoSUS[[#This Row],[VALOR UNITÁRIO REFERÊNCIA]]+Grupo1_Item1_EletivoSUS[[#This Row],[VALOR UNITÁRIO REFERÊNCIA]]*Grupo1_Item1_EletivoSUS[[#This Row],[% APLICADO]]</f>
        <v>9</v>
      </c>
      <c r="H136" s="11">
        <f>Grupo1_Item1_EletivoSUS[[#This Row],[VALOR UNITÁRIO COM %]]*Grupo1_Item1_EletivoSUS[[#This Row],[QUANTIDADE ANUAL]]</f>
        <v>594</v>
      </c>
    </row>
    <row r="137" spans="1:8" x14ac:dyDescent="0.25">
      <c r="A137" s="3">
        <v>202031217</v>
      </c>
      <c r="B137" t="s">
        <v>138</v>
      </c>
      <c r="C137">
        <v>140</v>
      </c>
      <c r="D137" s="11">
        <v>13.35</v>
      </c>
      <c r="E137" s="11">
        <f>Grupo1_Item1_EletivoSUS[[#This Row],[VALOR UNITÁRIO REFERÊNCIA]]*Grupo1_Item1_EletivoSUS[[#This Row],[QUANTIDADE ANUAL]]</f>
        <v>1869</v>
      </c>
      <c r="F137" s="13"/>
      <c r="G137" s="11">
        <f>Grupo1_Item1_EletivoSUS[[#This Row],[VALOR UNITÁRIO REFERÊNCIA]]+Grupo1_Item1_EletivoSUS[[#This Row],[VALOR UNITÁRIO REFERÊNCIA]]*Grupo1_Item1_EletivoSUS[[#This Row],[% APLICADO]]</f>
        <v>13.35</v>
      </c>
      <c r="H137" s="11">
        <f>Grupo1_Item1_EletivoSUS[[#This Row],[VALOR UNITÁRIO COM %]]*Grupo1_Item1_EletivoSUS[[#This Row],[QUANTIDADE ANUAL]]</f>
        <v>1869</v>
      </c>
    </row>
    <row r="138" spans="1:8" x14ac:dyDescent="0.25">
      <c r="A138" s="3">
        <v>202040020</v>
      </c>
      <c r="B138" t="s">
        <v>139</v>
      </c>
      <c r="C138">
        <v>8</v>
      </c>
      <c r="D138" s="11">
        <v>3.04</v>
      </c>
      <c r="E138" s="11">
        <f>Grupo1_Item1_EletivoSUS[[#This Row],[VALOR UNITÁRIO REFERÊNCIA]]*Grupo1_Item1_EletivoSUS[[#This Row],[QUANTIDADE ANUAL]]</f>
        <v>24.32</v>
      </c>
      <c r="F138" s="13"/>
      <c r="G138" s="11">
        <f>Grupo1_Item1_EletivoSUS[[#This Row],[VALOR UNITÁRIO REFERÊNCIA]]+Grupo1_Item1_EletivoSUS[[#This Row],[VALOR UNITÁRIO REFERÊNCIA]]*Grupo1_Item1_EletivoSUS[[#This Row],[% APLICADO]]</f>
        <v>3.04</v>
      </c>
      <c r="H138" s="11">
        <f>Grupo1_Item1_EletivoSUS[[#This Row],[VALOR UNITÁRIO COM %]]*Grupo1_Item1_EletivoSUS[[#This Row],[QUANTIDADE ANUAL]]</f>
        <v>24.32</v>
      </c>
    </row>
    <row r="139" spans="1:8" x14ac:dyDescent="0.25">
      <c r="A139" s="3">
        <v>202040038</v>
      </c>
      <c r="B139" t="s">
        <v>140</v>
      </c>
      <c r="C139">
        <v>23</v>
      </c>
      <c r="D139" s="11">
        <v>3.04</v>
      </c>
      <c r="E139" s="11">
        <f>Grupo1_Item1_EletivoSUS[[#This Row],[VALOR UNITÁRIO REFERÊNCIA]]*Grupo1_Item1_EletivoSUS[[#This Row],[QUANTIDADE ANUAL]]</f>
        <v>69.92</v>
      </c>
      <c r="F139" s="13"/>
      <c r="G139" s="11">
        <f>Grupo1_Item1_EletivoSUS[[#This Row],[VALOR UNITÁRIO REFERÊNCIA]]+Grupo1_Item1_EletivoSUS[[#This Row],[VALOR UNITÁRIO REFERÊNCIA]]*Grupo1_Item1_EletivoSUS[[#This Row],[% APLICADO]]</f>
        <v>3.04</v>
      </c>
      <c r="H139" s="11">
        <f>Grupo1_Item1_EletivoSUS[[#This Row],[VALOR UNITÁRIO COM %]]*Grupo1_Item1_EletivoSUS[[#This Row],[QUANTIDADE ANUAL]]</f>
        <v>69.92</v>
      </c>
    </row>
    <row r="140" spans="1:8" x14ac:dyDescent="0.25">
      <c r="A140" s="3">
        <v>202040054</v>
      </c>
      <c r="B140" t="s">
        <v>141</v>
      </c>
      <c r="C140">
        <v>3</v>
      </c>
      <c r="D140" s="11">
        <v>1.65</v>
      </c>
      <c r="E140" s="11">
        <f>Grupo1_Item1_EletivoSUS[[#This Row],[VALOR UNITÁRIO REFERÊNCIA]]*Grupo1_Item1_EletivoSUS[[#This Row],[QUANTIDADE ANUAL]]</f>
        <v>4.9499999999999993</v>
      </c>
      <c r="F140" s="13"/>
      <c r="G140" s="11">
        <f>Grupo1_Item1_EletivoSUS[[#This Row],[VALOR UNITÁRIO REFERÊNCIA]]+Grupo1_Item1_EletivoSUS[[#This Row],[VALOR UNITÁRIO REFERÊNCIA]]*Grupo1_Item1_EletivoSUS[[#This Row],[% APLICADO]]</f>
        <v>1.65</v>
      </c>
      <c r="H140" s="11">
        <f>Grupo1_Item1_EletivoSUS[[#This Row],[VALOR UNITÁRIO COM %]]*Grupo1_Item1_EletivoSUS[[#This Row],[QUANTIDADE ANUAL]]</f>
        <v>4.9499999999999993</v>
      </c>
    </row>
    <row r="141" spans="1:8" x14ac:dyDescent="0.25">
      <c r="A141" s="3">
        <v>202040062</v>
      </c>
      <c r="B141" t="s">
        <v>142</v>
      </c>
      <c r="C141">
        <v>6</v>
      </c>
      <c r="D141" s="11">
        <v>1.65</v>
      </c>
      <c r="E141" s="11">
        <f>Grupo1_Item1_EletivoSUS[[#This Row],[VALOR UNITÁRIO REFERÊNCIA]]*Grupo1_Item1_EletivoSUS[[#This Row],[QUANTIDADE ANUAL]]</f>
        <v>9.8999999999999986</v>
      </c>
      <c r="F141" s="13"/>
      <c r="G141" s="11">
        <f>Grupo1_Item1_EletivoSUS[[#This Row],[VALOR UNITÁRIO REFERÊNCIA]]+Grupo1_Item1_EletivoSUS[[#This Row],[VALOR UNITÁRIO REFERÊNCIA]]*Grupo1_Item1_EletivoSUS[[#This Row],[% APLICADO]]</f>
        <v>1.65</v>
      </c>
      <c r="H141" s="11">
        <f>Grupo1_Item1_EletivoSUS[[#This Row],[VALOR UNITÁRIO COM %]]*Grupo1_Item1_EletivoSUS[[#This Row],[QUANTIDADE ANUAL]]</f>
        <v>9.8999999999999986</v>
      </c>
    </row>
    <row r="142" spans="1:8" x14ac:dyDescent="0.25">
      <c r="A142" s="3">
        <v>202040097</v>
      </c>
      <c r="B142" t="s">
        <v>143</v>
      </c>
      <c r="C142">
        <v>9</v>
      </c>
      <c r="D142" s="11">
        <v>1.65</v>
      </c>
      <c r="E142" s="11">
        <f>Grupo1_Item1_EletivoSUS[[#This Row],[VALOR UNITÁRIO REFERÊNCIA]]*Grupo1_Item1_EletivoSUS[[#This Row],[QUANTIDADE ANUAL]]</f>
        <v>14.85</v>
      </c>
      <c r="F142" s="13"/>
      <c r="G142" s="11">
        <f>Grupo1_Item1_EletivoSUS[[#This Row],[VALOR UNITÁRIO REFERÊNCIA]]+Grupo1_Item1_EletivoSUS[[#This Row],[VALOR UNITÁRIO REFERÊNCIA]]*Grupo1_Item1_EletivoSUS[[#This Row],[% APLICADO]]</f>
        <v>1.65</v>
      </c>
      <c r="H142" s="11">
        <f>Grupo1_Item1_EletivoSUS[[#This Row],[VALOR UNITÁRIO COM %]]*Grupo1_Item1_EletivoSUS[[#This Row],[QUANTIDADE ANUAL]]</f>
        <v>14.85</v>
      </c>
    </row>
    <row r="143" spans="1:8" x14ac:dyDescent="0.25">
      <c r="A143" s="3">
        <v>202040127</v>
      </c>
      <c r="B143" t="s">
        <v>144</v>
      </c>
      <c r="C143" s="2">
        <v>21080</v>
      </c>
      <c r="D143" s="11">
        <v>1.65</v>
      </c>
      <c r="E143" s="11">
        <f>Grupo1_Item1_EletivoSUS[[#This Row],[VALOR UNITÁRIO REFERÊNCIA]]*Grupo1_Item1_EletivoSUS[[#This Row],[QUANTIDADE ANUAL]]</f>
        <v>34782</v>
      </c>
      <c r="F143" s="13"/>
      <c r="G143" s="11">
        <f>Grupo1_Item1_EletivoSUS[[#This Row],[VALOR UNITÁRIO REFERÊNCIA]]+Grupo1_Item1_EletivoSUS[[#This Row],[VALOR UNITÁRIO REFERÊNCIA]]*Grupo1_Item1_EletivoSUS[[#This Row],[% APLICADO]]</f>
        <v>1.65</v>
      </c>
      <c r="H143" s="11">
        <f>Grupo1_Item1_EletivoSUS[[#This Row],[VALOR UNITÁRIO COM %]]*Grupo1_Item1_EletivoSUS[[#This Row],[QUANTIDADE ANUAL]]</f>
        <v>34782</v>
      </c>
    </row>
    <row r="144" spans="1:8" x14ac:dyDescent="0.25">
      <c r="A144" s="3">
        <v>202040143</v>
      </c>
      <c r="B144" t="s">
        <v>145</v>
      </c>
      <c r="C144" s="2">
        <v>9321</v>
      </c>
      <c r="D144" s="11">
        <v>1.65</v>
      </c>
      <c r="E144" s="11">
        <f>Grupo1_Item1_EletivoSUS[[#This Row],[VALOR UNITÁRIO REFERÊNCIA]]*Grupo1_Item1_EletivoSUS[[#This Row],[QUANTIDADE ANUAL]]</f>
        <v>15379.65</v>
      </c>
      <c r="F144" s="13"/>
      <c r="G144" s="11">
        <f>Grupo1_Item1_EletivoSUS[[#This Row],[VALOR UNITÁRIO REFERÊNCIA]]+Grupo1_Item1_EletivoSUS[[#This Row],[VALOR UNITÁRIO REFERÊNCIA]]*Grupo1_Item1_EletivoSUS[[#This Row],[% APLICADO]]</f>
        <v>1.65</v>
      </c>
      <c r="H144" s="11">
        <f>Grupo1_Item1_EletivoSUS[[#This Row],[VALOR UNITÁRIO COM %]]*Grupo1_Item1_EletivoSUS[[#This Row],[QUANTIDADE ANUAL]]</f>
        <v>15379.65</v>
      </c>
    </row>
    <row r="145" spans="1:8" x14ac:dyDescent="0.25">
      <c r="A145" s="3">
        <v>202040151</v>
      </c>
      <c r="B145" t="s">
        <v>146</v>
      </c>
      <c r="C145">
        <v>5</v>
      </c>
      <c r="D145" s="11">
        <v>1.65</v>
      </c>
      <c r="E145" s="11">
        <f>Grupo1_Item1_EletivoSUS[[#This Row],[VALOR UNITÁRIO REFERÊNCIA]]*Grupo1_Item1_EletivoSUS[[#This Row],[QUANTIDADE ANUAL]]</f>
        <v>8.25</v>
      </c>
      <c r="F145" s="13"/>
      <c r="G145" s="11">
        <f>Grupo1_Item1_EletivoSUS[[#This Row],[VALOR UNITÁRIO REFERÊNCIA]]+Grupo1_Item1_EletivoSUS[[#This Row],[VALOR UNITÁRIO REFERÊNCIA]]*Grupo1_Item1_EletivoSUS[[#This Row],[% APLICADO]]</f>
        <v>1.65</v>
      </c>
      <c r="H145" s="11">
        <f>Grupo1_Item1_EletivoSUS[[#This Row],[VALOR UNITÁRIO COM %]]*Grupo1_Item1_EletivoSUS[[#This Row],[QUANTIDADE ANUAL]]</f>
        <v>8.25</v>
      </c>
    </row>
    <row r="146" spans="1:8" x14ac:dyDescent="0.25">
      <c r="A146" s="3">
        <v>202050017</v>
      </c>
      <c r="B146" t="s">
        <v>147</v>
      </c>
      <c r="C146" s="2">
        <v>36828</v>
      </c>
      <c r="D146" s="11">
        <v>3.7</v>
      </c>
      <c r="E146" s="11">
        <f>Grupo1_Item1_EletivoSUS[[#This Row],[VALOR UNITÁRIO REFERÊNCIA]]*Grupo1_Item1_EletivoSUS[[#This Row],[QUANTIDADE ANUAL]]</f>
        <v>136263.6</v>
      </c>
      <c r="F146" s="13"/>
      <c r="G146" s="11">
        <f>Grupo1_Item1_EletivoSUS[[#This Row],[VALOR UNITÁRIO REFERÊNCIA]]+Grupo1_Item1_EletivoSUS[[#This Row],[VALOR UNITÁRIO REFERÊNCIA]]*Grupo1_Item1_EletivoSUS[[#This Row],[% APLICADO]]</f>
        <v>3.7</v>
      </c>
      <c r="H146" s="11">
        <f>Grupo1_Item1_EletivoSUS[[#This Row],[VALOR UNITÁRIO COM %]]*Grupo1_Item1_EletivoSUS[[#This Row],[QUANTIDADE ANUAL]]</f>
        <v>136263.6</v>
      </c>
    </row>
    <row r="147" spans="1:8" x14ac:dyDescent="0.25">
      <c r="A147" s="3">
        <v>202050025</v>
      </c>
      <c r="B147" t="s">
        <v>148</v>
      </c>
      <c r="C147">
        <v>551</v>
      </c>
      <c r="D147" s="11">
        <v>3.51</v>
      </c>
      <c r="E147" s="11">
        <f>Grupo1_Item1_EletivoSUS[[#This Row],[VALOR UNITÁRIO REFERÊNCIA]]*Grupo1_Item1_EletivoSUS[[#This Row],[QUANTIDADE ANUAL]]</f>
        <v>1934.01</v>
      </c>
      <c r="F147" s="13"/>
      <c r="G147" s="11">
        <f>Grupo1_Item1_EletivoSUS[[#This Row],[VALOR UNITÁRIO REFERÊNCIA]]+Grupo1_Item1_EletivoSUS[[#This Row],[VALOR UNITÁRIO REFERÊNCIA]]*Grupo1_Item1_EletivoSUS[[#This Row],[% APLICADO]]</f>
        <v>3.51</v>
      </c>
      <c r="H147" s="11">
        <f>Grupo1_Item1_EletivoSUS[[#This Row],[VALOR UNITÁRIO COM %]]*Grupo1_Item1_EletivoSUS[[#This Row],[QUANTIDADE ANUAL]]</f>
        <v>1934.01</v>
      </c>
    </row>
    <row r="148" spans="1:8" x14ac:dyDescent="0.25">
      <c r="A148" s="3">
        <v>202050041</v>
      </c>
      <c r="B148" t="s">
        <v>149</v>
      </c>
      <c r="C148">
        <v>2</v>
      </c>
      <c r="D148" s="11">
        <v>3.51</v>
      </c>
      <c r="E148" s="11">
        <f>Grupo1_Item1_EletivoSUS[[#This Row],[VALOR UNITÁRIO REFERÊNCIA]]*Grupo1_Item1_EletivoSUS[[#This Row],[QUANTIDADE ANUAL]]</f>
        <v>7.02</v>
      </c>
      <c r="F148" s="13"/>
      <c r="G148" s="11">
        <f>Grupo1_Item1_EletivoSUS[[#This Row],[VALOR UNITÁRIO REFERÊNCIA]]+Grupo1_Item1_EletivoSUS[[#This Row],[VALOR UNITÁRIO REFERÊNCIA]]*Grupo1_Item1_EletivoSUS[[#This Row],[% APLICADO]]</f>
        <v>3.51</v>
      </c>
      <c r="H148" s="11">
        <f>Grupo1_Item1_EletivoSUS[[#This Row],[VALOR UNITÁRIO COM %]]*Grupo1_Item1_EletivoSUS[[#This Row],[QUANTIDADE ANUAL]]</f>
        <v>7.02</v>
      </c>
    </row>
    <row r="149" spans="1:8" x14ac:dyDescent="0.25">
      <c r="A149" s="3">
        <v>202050084</v>
      </c>
      <c r="B149" t="s">
        <v>150</v>
      </c>
      <c r="C149">
        <v>57</v>
      </c>
      <c r="D149" s="11">
        <v>2.0099999999999998</v>
      </c>
      <c r="E149" s="11">
        <f>Grupo1_Item1_EletivoSUS[[#This Row],[VALOR UNITÁRIO REFERÊNCIA]]*Grupo1_Item1_EletivoSUS[[#This Row],[QUANTIDADE ANUAL]]</f>
        <v>114.57</v>
      </c>
      <c r="F149" s="13"/>
      <c r="G149" s="11">
        <f>Grupo1_Item1_EletivoSUS[[#This Row],[VALOR UNITÁRIO REFERÊNCIA]]+Grupo1_Item1_EletivoSUS[[#This Row],[VALOR UNITÁRIO REFERÊNCIA]]*Grupo1_Item1_EletivoSUS[[#This Row],[% APLICADO]]</f>
        <v>2.0099999999999998</v>
      </c>
      <c r="H149" s="11">
        <f>Grupo1_Item1_EletivoSUS[[#This Row],[VALOR UNITÁRIO COM %]]*Grupo1_Item1_EletivoSUS[[#This Row],[QUANTIDADE ANUAL]]</f>
        <v>114.57</v>
      </c>
    </row>
    <row r="150" spans="1:8" x14ac:dyDescent="0.25">
      <c r="A150" s="3">
        <v>202050092</v>
      </c>
      <c r="B150" t="s">
        <v>151</v>
      </c>
      <c r="C150" s="2">
        <v>2720</v>
      </c>
      <c r="D150" s="11">
        <v>8.1199999999999992</v>
      </c>
      <c r="E150" s="11">
        <f>Grupo1_Item1_EletivoSUS[[#This Row],[VALOR UNITÁRIO REFERÊNCIA]]*Grupo1_Item1_EletivoSUS[[#This Row],[QUANTIDADE ANUAL]]</f>
        <v>22086.399999999998</v>
      </c>
      <c r="F150" s="13"/>
      <c r="G150" s="11">
        <f>Grupo1_Item1_EletivoSUS[[#This Row],[VALOR UNITÁRIO REFERÊNCIA]]+Grupo1_Item1_EletivoSUS[[#This Row],[VALOR UNITÁRIO REFERÊNCIA]]*Grupo1_Item1_EletivoSUS[[#This Row],[% APLICADO]]</f>
        <v>8.1199999999999992</v>
      </c>
      <c r="H150" s="11">
        <f>Grupo1_Item1_EletivoSUS[[#This Row],[VALOR UNITÁRIO COM %]]*Grupo1_Item1_EletivoSUS[[#This Row],[QUANTIDADE ANUAL]]</f>
        <v>22086.399999999998</v>
      </c>
    </row>
    <row r="151" spans="1:8" x14ac:dyDescent="0.25">
      <c r="A151" s="3">
        <v>202050106</v>
      </c>
      <c r="B151" t="s">
        <v>152</v>
      </c>
      <c r="C151">
        <v>59</v>
      </c>
      <c r="D151" s="11">
        <v>3.68</v>
      </c>
      <c r="E151" s="11">
        <f>Grupo1_Item1_EletivoSUS[[#This Row],[VALOR UNITÁRIO REFERÊNCIA]]*Grupo1_Item1_EletivoSUS[[#This Row],[QUANTIDADE ANUAL]]</f>
        <v>217.12</v>
      </c>
      <c r="F151" s="13"/>
      <c r="G151" s="11">
        <f>Grupo1_Item1_EletivoSUS[[#This Row],[VALOR UNITÁRIO REFERÊNCIA]]+Grupo1_Item1_EletivoSUS[[#This Row],[VALOR UNITÁRIO REFERÊNCIA]]*Grupo1_Item1_EletivoSUS[[#This Row],[% APLICADO]]</f>
        <v>3.68</v>
      </c>
      <c r="H151" s="11">
        <f>Grupo1_Item1_EletivoSUS[[#This Row],[VALOR UNITÁRIO COM %]]*Grupo1_Item1_EletivoSUS[[#This Row],[QUANTIDADE ANUAL]]</f>
        <v>217.12</v>
      </c>
    </row>
    <row r="152" spans="1:8" x14ac:dyDescent="0.25">
      <c r="A152" s="3">
        <v>202050114</v>
      </c>
      <c r="B152" t="s">
        <v>153</v>
      </c>
      <c r="C152">
        <v>698</v>
      </c>
      <c r="D152" s="11">
        <v>2.04</v>
      </c>
      <c r="E152" s="11">
        <f>Grupo1_Item1_EletivoSUS[[#This Row],[VALOR UNITÁRIO REFERÊNCIA]]*Grupo1_Item1_EletivoSUS[[#This Row],[QUANTIDADE ANUAL]]</f>
        <v>1423.92</v>
      </c>
      <c r="F152" s="13"/>
      <c r="G152" s="11">
        <f>Grupo1_Item1_EletivoSUS[[#This Row],[VALOR UNITÁRIO REFERÊNCIA]]+Grupo1_Item1_EletivoSUS[[#This Row],[VALOR UNITÁRIO REFERÊNCIA]]*Grupo1_Item1_EletivoSUS[[#This Row],[% APLICADO]]</f>
        <v>2.04</v>
      </c>
      <c r="H152" s="11">
        <f>Grupo1_Item1_EletivoSUS[[#This Row],[VALOR UNITÁRIO COM %]]*Grupo1_Item1_EletivoSUS[[#This Row],[QUANTIDADE ANUAL]]</f>
        <v>1423.92</v>
      </c>
    </row>
    <row r="153" spans="1:8" x14ac:dyDescent="0.25">
      <c r="A153" s="3">
        <v>202050190</v>
      </c>
      <c r="B153" t="s">
        <v>154</v>
      </c>
      <c r="C153">
        <v>9</v>
      </c>
      <c r="D153" s="11">
        <v>2.04</v>
      </c>
      <c r="E153" s="11">
        <f>Grupo1_Item1_EletivoSUS[[#This Row],[VALOR UNITÁRIO REFERÊNCIA]]*Grupo1_Item1_EletivoSUS[[#This Row],[QUANTIDADE ANUAL]]</f>
        <v>18.36</v>
      </c>
      <c r="F153" s="13"/>
      <c r="G153" s="11">
        <f>Grupo1_Item1_EletivoSUS[[#This Row],[VALOR UNITÁRIO REFERÊNCIA]]+Grupo1_Item1_EletivoSUS[[#This Row],[VALOR UNITÁRIO REFERÊNCIA]]*Grupo1_Item1_EletivoSUS[[#This Row],[% APLICADO]]</f>
        <v>2.04</v>
      </c>
      <c r="H153" s="11">
        <f>Grupo1_Item1_EletivoSUS[[#This Row],[VALOR UNITÁRIO COM %]]*Grupo1_Item1_EletivoSUS[[#This Row],[QUANTIDADE ANUAL]]</f>
        <v>18.36</v>
      </c>
    </row>
    <row r="154" spans="1:8" x14ac:dyDescent="0.25">
      <c r="A154" s="3">
        <v>202050220</v>
      </c>
      <c r="B154" t="s">
        <v>155</v>
      </c>
      <c r="C154">
        <v>24</v>
      </c>
      <c r="D154" s="11">
        <v>2.04</v>
      </c>
      <c r="E154" s="11">
        <f>Grupo1_Item1_EletivoSUS[[#This Row],[VALOR UNITÁRIO REFERÊNCIA]]*Grupo1_Item1_EletivoSUS[[#This Row],[QUANTIDADE ANUAL]]</f>
        <v>48.96</v>
      </c>
      <c r="F154" s="13"/>
      <c r="G154" s="11">
        <f>Grupo1_Item1_EletivoSUS[[#This Row],[VALOR UNITÁRIO REFERÊNCIA]]+Grupo1_Item1_EletivoSUS[[#This Row],[VALOR UNITÁRIO REFERÊNCIA]]*Grupo1_Item1_EletivoSUS[[#This Row],[% APLICADO]]</f>
        <v>2.04</v>
      </c>
      <c r="H154" s="11">
        <f>Grupo1_Item1_EletivoSUS[[#This Row],[VALOR UNITÁRIO COM %]]*Grupo1_Item1_EletivoSUS[[#This Row],[QUANTIDADE ANUAL]]</f>
        <v>48.96</v>
      </c>
    </row>
    <row r="155" spans="1:8" x14ac:dyDescent="0.25">
      <c r="A155" s="3">
        <v>202060020</v>
      </c>
      <c r="B155" t="s">
        <v>156</v>
      </c>
      <c r="C155">
        <v>3</v>
      </c>
      <c r="D155" s="11">
        <v>12.54</v>
      </c>
      <c r="E155" s="11">
        <f>Grupo1_Item1_EletivoSUS[[#This Row],[VALOR UNITÁRIO REFERÊNCIA]]*Grupo1_Item1_EletivoSUS[[#This Row],[QUANTIDADE ANUAL]]</f>
        <v>37.619999999999997</v>
      </c>
      <c r="F155" s="13"/>
      <c r="G155" s="11">
        <f>Grupo1_Item1_EletivoSUS[[#This Row],[VALOR UNITÁRIO REFERÊNCIA]]+Grupo1_Item1_EletivoSUS[[#This Row],[VALOR UNITÁRIO REFERÊNCIA]]*Grupo1_Item1_EletivoSUS[[#This Row],[% APLICADO]]</f>
        <v>12.54</v>
      </c>
      <c r="H155" s="11">
        <f>Grupo1_Item1_EletivoSUS[[#This Row],[VALOR UNITÁRIO COM %]]*Grupo1_Item1_EletivoSUS[[#This Row],[QUANTIDADE ANUAL]]</f>
        <v>37.619999999999997</v>
      </c>
    </row>
    <row r="156" spans="1:8" x14ac:dyDescent="0.25">
      <c r="A156" s="3">
        <v>202060047</v>
      </c>
      <c r="B156" t="s">
        <v>157</v>
      </c>
      <c r="C156">
        <v>35</v>
      </c>
      <c r="D156" s="11">
        <v>10.199999999999999</v>
      </c>
      <c r="E156" s="11">
        <f>Grupo1_Item1_EletivoSUS[[#This Row],[VALOR UNITÁRIO REFERÊNCIA]]*Grupo1_Item1_EletivoSUS[[#This Row],[QUANTIDADE ANUAL]]</f>
        <v>357</v>
      </c>
      <c r="F156" s="13"/>
      <c r="G156" s="11">
        <f>Grupo1_Item1_EletivoSUS[[#This Row],[VALOR UNITÁRIO REFERÊNCIA]]+Grupo1_Item1_EletivoSUS[[#This Row],[VALOR UNITÁRIO REFERÊNCIA]]*Grupo1_Item1_EletivoSUS[[#This Row],[% APLICADO]]</f>
        <v>10.199999999999999</v>
      </c>
      <c r="H156" s="11">
        <f>Grupo1_Item1_EletivoSUS[[#This Row],[VALOR UNITÁRIO COM %]]*Grupo1_Item1_EletivoSUS[[#This Row],[QUANTIDADE ANUAL]]</f>
        <v>357</v>
      </c>
    </row>
    <row r="157" spans="1:8" x14ac:dyDescent="0.25">
      <c r="A157" s="3">
        <v>202060071</v>
      </c>
      <c r="B157" t="s">
        <v>158</v>
      </c>
      <c r="C157">
        <v>2</v>
      </c>
      <c r="D157" s="11">
        <v>6.72</v>
      </c>
      <c r="E157" s="11">
        <f>Grupo1_Item1_EletivoSUS[[#This Row],[VALOR UNITÁRIO REFERÊNCIA]]*Grupo1_Item1_EletivoSUS[[#This Row],[QUANTIDADE ANUAL]]</f>
        <v>13.44</v>
      </c>
      <c r="F157" s="13"/>
      <c r="G157" s="11">
        <f>Grupo1_Item1_EletivoSUS[[#This Row],[VALOR UNITÁRIO REFERÊNCIA]]+Grupo1_Item1_EletivoSUS[[#This Row],[VALOR UNITÁRIO REFERÊNCIA]]*Grupo1_Item1_EletivoSUS[[#This Row],[% APLICADO]]</f>
        <v>6.72</v>
      </c>
      <c r="H157" s="11">
        <f>Grupo1_Item1_EletivoSUS[[#This Row],[VALOR UNITÁRIO COM %]]*Grupo1_Item1_EletivoSUS[[#This Row],[QUANTIDADE ANUAL]]</f>
        <v>13.44</v>
      </c>
    </row>
    <row r="158" spans="1:8" x14ac:dyDescent="0.25">
      <c r="A158" s="3">
        <v>202060080</v>
      </c>
      <c r="B158" t="s">
        <v>159</v>
      </c>
      <c r="C158">
        <v>11</v>
      </c>
      <c r="D158" s="11">
        <v>14.12</v>
      </c>
      <c r="E158" s="11">
        <f>Grupo1_Item1_EletivoSUS[[#This Row],[VALOR UNITÁRIO REFERÊNCIA]]*Grupo1_Item1_EletivoSUS[[#This Row],[QUANTIDADE ANUAL]]</f>
        <v>155.32</v>
      </c>
      <c r="F158" s="13"/>
      <c r="G158" s="11">
        <f>Grupo1_Item1_EletivoSUS[[#This Row],[VALOR UNITÁRIO REFERÊNCIA]]+Grupo1_Item1_EletivoSUS[[#This Row],[VALOR UNITÁRIO REFERÊNCIA]]*Grupo1_Item1_EletivoSUS[[#This Row],[% APLICADO]]</f>
        <v>14.12</v>
      </c>
      <c r="H158" s="11">
        <f>Grupo1_Item1_EletivoSUS[[#This Row],[VALOR UNITÁRIO COM %]]*Grupo1_Item1_EletivoSUS[[#This Row],[QUANTIDADE ANUAL]]</f>
        <v>155.32</v>
      </c>
    </row>
    <row r="159" spans="1:8" x14ac:dyDescent="0.25">
      <c r="A159" s="3">
        <v>202060098</v>
      </c>
      <c r="B159" t="s">
        <v>160</v>
      </c>
      <c r="C159">
        <v>8</v>
      </c>
      <c r="D159" s="11">
        <v>11.89</v>
      </c>
      <c r="E159" s="11">
        <f>Grupo1_Item1_EletivoSUS[[#This Row],[VALOR UNITÁRIO REFERÊNCIA]]*Grupo1_Item1_EletivoSUS[[#This Row],[QUANTIDADE ANUAL]]</f>
        <v>95.12</v>
      </c>
      <c r="F159" s="13"/>
      <c r="G159" s="11">
        <f>Grupo1_Item1_EletivoSUS[[#This Row],[VALOR UNITÁRIO REFERÊNCIA]]+Grupo1_Item1_EletivoSUS[[#This Row],[VALOR UNITÁRIO REFERÊNCIA]]*Grupo1_Item1_EletivoSUS[[#This Row],[% APLICADO]]</f>
        <v>11.89</v>
      </c>
      <c r="H159" s="11">
        <f>Grupo1_Item1_EletivoSUS[[#This Row],[VALOR UNITÁRIO COM %]]*Grupo1_Item1_EletivoSUS[[#This Row],[QUANTIDADE ANUAL]]</f>
        <v>95.12</v>
      </c>
    </row>
    <row r="160" spans="1:8" x14ac:dyDescent="0.25">
      <c r="A160" s="3">
        <v>202060110</v>
      </c>
      <c r="B160" t="s">
        <v>161</v>
      </c>
      <c r="C160">
        <v>17</v>
      </c>
      <c r="D160" s="11">
        <v>11.53</v>
      </c>
      <c r="E160" s="11">
        <f>Grupo1_Item1_EletivoSUS[[#This Row],[VALOR UNITÁRIO REFERÊNCIA]]*Grupo1_Item1_EletivoSUS[[#This Row],[QUANTIDADE ANUAL]]</f>
        <v>196.01</v>
      </c>
      <c r="F160" s="13"/>
      <c r="G160" s="11">
        <f>Grupo1_Item1_EletivoSUS[[#This Row],[VALOR UNITÁRIO REFERÊNCIA]]+Grupo1_Item1_EletivoSUS[[#This Row],[VALOR UNITÁRIO REFERÊNCIA]]*Grupo1_Item1_EletivoSUS[[#This Row],[% APLICADO]]</f>
        <v>11.53</v>
      </c>
      <c r="H160" s="11">
        <f>Grupo1_Item1_EletivoSUS[[#This Row],[VALOR UNITÁRIO COM %]]*Grupo1_Item1_EletivoSUS[[#This Row],[QUANTIDADE ANUAL]]</f>
        <v>196.01</v>
      </c>
    </row>
    <row r="161" spans="1:8" x14ac:dyDescent="0.25">
      <c r="A161" s="3">
        <v>202060128</v>
      </c>
      <c r="B161" t="s">
        <v>162</v>
      </c>
      <c r="C161">
        <v>3</v>
      </c>
      <c r="D161" s="11">
        <v>14.38</v>
      </c>
      <c r="E161" s="11">
        <f>Grupo1_Item1_EletivoSUS[[#This Row],[VALOR UNITÁRIO REFERÊNCIA]]*Grupo1_Item1_EletivoSUS[[#This Row],[QUANTIDADE ANUAL]]</f>
        <v>43.14</v>
      </c>
      <c r="F161" s="13"/>
      <c r="G161" s="11">
        <f>Grupo1_Item1_EletivoSUS[[#This Row],[VALOR UNITÁRIO REFERÊNCIA]]+Grupo1_Item1_EletivoSUS[[#This Row],[VALOR UNITÁRIO REFERÊNCIA]]*Grupo1_Item1_EletivoSUS[[#This Row],[% APLICADO]]</f>
        <v>14.38</v>
      </c>
      <c r="H161" s="11">
        <f>Grupo1_Item1_EletivoSUS[[#This Row],[VALOR UNITÁRIO COM %]]*Grupo1_Item1_EletivoSUS[[#This Row],[QUANTIDADE ANUAL]]</f>
        <v>43.14</v>
      </c>
    </row>
    <row r="162" spans="1:8" x14ac:dyDescent="0.25">
      <c r="A162" s="3">
        <v>202060136</v>
      </c>
      <c r="B162" t="s">
        <v>163</v>
      </c>
      <c r="C162">
        <v>138</v>
      </c>
      <c r="D162" s="11">
        <v>9.86</v>
      </c>
      <c r="E162" s="11">
        <f>Grupo1_Item1_EletivoSUS[[#This Row],[VALOR UNITÁRIO REFERÊNCIA]]*Grupo1_Item1_EletivoSUS[[#This Row],[QUANTIDADE ANUAL]]</f>
        <v>1360.6799999999998</v>
      </c>
      <c r="F162" s="13"/>
      <c r="G162" s="11">
        <f>Grupo1_Item1_EletivoSUS[[#This Row],[VALOR UNITÁRIO REFERÊNCIA]]+Grupo1_Item1_EletivoSUS[[#This Row],[VALOR UNITÁRIO REFERÊNCIA]]*Grupo1_Item1_EletivoSUS[[#This Row],[% APLICADO]]</f>
        <v>9.86</v>
      </c>
      <c r="H162" s="11">
        <f>Grupo1_Item1_EletivoSUS[[#This Row],[VALOR UNITÁRIO COM %]]*Grupo1_Item1_EletivoSUS[[#This Row],[QUANTIDADE ANUAL]]</f>
        <v>1360.6799999999998</v>
      </c>
    </row>
    <row r="163" spans="1:8" x14ac:dyDescent="0.25">
      <c r="A163" s="3">
        <v>202060152</v>
      </c>
      <c r="B163" t="s">
        <v>164</v>
      </c>
      <c r="C163">
        <v>26</v>
      </c>
      <c r="D163" s="11">
        <v>11.71</v>
      </c>
      <c r="E163" s="11">
        <f>Grupo1_Item1_EletivoSUS[[#This Row],[VALOR UNITÁRIO REFERÊNCIA]]*Grupo1_Item1_EletivoSUS[[#This Row],[QUANTIDADE ANUAL]]</f>
        <v>304.46000000000004</v>
      </c>
      <c r="F163" s="13"/>
      <c r="G163" s="11">
        <f>Grupo1_Item1_EletivoSUS[[#This Row],[VALOR UNITÁRIO REFERÊNCIA]]+Grupo1_Item1_EletivoSUS[[#This Row],[VALOR UNITÁRIO REFERÊNCIA]]*Grupo1_Item1_EletivoSUS[[#This Row],[% APLICADO]]</f>
        <v>11.71</v>
      </c>
      <c r="H163" s="11">
        <f>Grupo1_Item1_EletivoSUS[[#This Row],[VALOR UNITÁRIO COM %]]*Grupo1_Item1_EletivoSUS[[#This Row],[QUANTIDADE ANUAL]]</f>
        <v>304.46000000000004</v>
      </c>
    </row>
    <row r="164" spans="1:8" x14ac:dyDescent="0.25">
      <c r="A164" s="3">
        <v>202060160</v>
      </c>
      <c r="B164" t="s">
        <v>165</v>
      </c>
      <c r="C164">
        <v>480</v>
      </c>
      <c r="D164" s="11">
        <v>10.15</v>
      </c>
      <c r="E164" s="11">
        <f>Grupo1_Item1_EletivoSUS[[#This Row],[VALOR UNITÁRIO REFERÊNCIA]]*Grupo1_Item1_EletivoSUS[[#This Row],[QUANTIDADE ANUAL]]</f>
        <v>4872</v>
      </c>
      <c r="F164" s="13"/>
      <c r="G164" s="11">
        <f>Grupo1_Item1_EletivoSUS[[#This Row],[VALOR UNITÁRIO REFERÊNCIA]]+Grupo1_Item1_EletivoSUS[[#This Row],[VALOR UNITÁRIO REFERÊNCIA]]*Grupo1_Item1_EletivoSUS[[#This Row],[% APLICADO]]</f>
        <v>10.15</v>
      </c>
      <c r="H164" s="11">
        <f>Grupo1_Item1_EletivoSUS[[#This Row],[VALOR UNITÁRIO COM %]]*Grupo1_Item1_EletivoSUS[[#This Row],[QUANTIDADE ANUAL]]</f>
        <v>4872</v>
      </c>
    </row>
    <row r="165" spans="1:8" x14ac:dyDescent="0.25">
      <c r="A165" s="3">
        <v>202060179</v>
      </c>
      <c r="B165" t="s">
        <v>166</v>
      </c>
      <c r="C165">
        <v>60</v>
      </c>
      <c r="D165" s="11">
        <v>11.55</v>
      </c>
      <c r="E165" s="11">
        <f>Grupo1_Item1_EletivoSUS[[#This Row],[VALOR UNITÁRIO REFERÊNCIA]]*Grupo1_Item1_EletivoSUS[[#This Row],[QUANTIDADE ANUAL]]</f>
        <v>693</v>
      </c>
      <c r="F165" s="13"/>
      <c r="G165" s="11">
        <f>Grupo1_Item1_EletivoSUS[[#This Row],[VALOR UNITÁRIO REFERÊNCIA]]+Grupo1_Item1_EletivoSUS[[#This Row],[VALOR UNITÁRIO REFERÊNCIA]]*Grupo1_Item1_EletivoSUS[[#This Row],[% APLICADO]]</f>
        <v>11.55</v>
      </c>
      <c r="H165" s="11">
        <f>Grupo1_Item1_EletivoSUS[[#This Row],[VALOR UNITÁRIO COM %]]*Grupo1_Item1_EletivoSUS[[#This Row],[QUANTIDADE ANUAL]]</f>
        <v>693</v>
      </c>
    </row>
    <row r="166" spans="1:8" x14ac:dyDescent="0.25">
      <c r="A166" s="3">
        <v>202060187</v>
      </c>
      <c r="B166" t="s">
        <v>167</v>
      </c>
      <c r="C166">
        <v>57</v>
      </c>
      <c r="D166" s="11">
        <v>11.12</v>
      </c>
      <c r="E166" s="11">
        <f>Grupo1_Item1_EletivoSUS[[#This Row],[VALOR UNITÁRIO REFERÊNCIA]]*Grupo1_Item1_EletivoSUS[[#This Row],[QUANTIDADE ANUAL]]</f>
        <v>633.83999999999992</v>
      </c>
      <c r="F166" s="13"/>
      <c r="G166" s="11">
        <f>Grupo1_Item1_EletivoSUS[[#This Row],[VALOR UNITÁRIO REFERÊNCIA]]+Grupo1_Item1_EletivoSUS[[#This Row],[VALOR UNITÁRIO REFERÊNCIA]]*Grupo1_Item1_EletivoSUS[[#This Row],[% APLICADO]]</f>
        <v>11.12</v>
      </c>
      <c r="H166" s="11">
        <f>Grupo1_Item1_EletivoSUS[[#This Row],[VALOR UNITÁRIO COM %]]*Grupo1_Item1_EletivoSUS[[#This Row],[QUANTIDADE ANUAL]]</f>
        <v>633.83999999999992</v>
      </c>
    </row>
    <row r="167" spans="1:8" x14ac:dyDescent="0.25">
      <c r="A167" s="3">
        <v>202060217</v>
      </c>
      <c r="B167" t="s">
        <v>168</v>
      </c>
      <c r="C167" s="2">
        <v>1469</v>
      </c>
      <c r="D167" s="11">
        <v>7.85</v>
      </c>
      <c r="E167" s="11">
        <f>Grupo1_Item1_EletivoSUS[[#This Row],[VALOR UNITÁRIO REFERÊNCIA]]*Grupo1_Item1_EletivoSUS[[#This Row],[QUANTIDADE ANUAL]]</f>
        <v>11531.65</v>
      </c>
      <c r="F167" s="13"/>
      <c r="G167" s="11">
        <f>Grupo1_Item1_EletivoSUS[[#This Row],[VALOR UNITÁRIO REFERÊNCIA]]+Grupo1_Item1_EletivoSUS[[#This Row],[VALOR UNITÁRIO REFERÊNCIA]]*Grupo1_Item1_EletivoSUS[[#This Row],[% APLICADO]]</f>
        <v>7.85</v>
      </c>
      <c r="H167" s="11">
        <f>Grupo1_Item1_EletivoSUS[[#This Row],[VALOR UNITÁRIO COM %]]*Grupo1_Item1_EletivoSUS[[#This Row],[QUANTIDADE ANUAL]]</f>
        <v>11531.65</v>
      </c>
    </row>
    <row r="168" spans="1:8" x14ac:dyDescent="0.25">
      <c r="A168" s="3">
        <v>202060225</v>
      </c>
      <c r="B168" t="s">
        <v>169</v>
      </c>
      <c r="C168">
        <v>29</v>
      </c>
      <c r="D168" s="11">
        <v>10.210000000000001</v>
      </c>
      <c r="E168" s="11">
        <f>Grupo1_Item1_EletivoSUS[[#This Row],[VALOR UNITÁRIO REFERÊNCIA]]*Grupo1_Item1_EletivoSUS[[#This Row],[QUANTIDADE ANUAL]]</f>
        <v>296.09000000000003</v>
      </c>
      <c r="F168" s="13"/>
      <c r="G168" s="11">
        <f>Grupo1_Item1_EletivoSUS[[#This Row],[VALOR UNITÁRIO REFERÊNCIA]]+Grupo1_Item1_EletivoSUS[[#This Row],[VALOR UNITÁRIO REFERÊNCIA]]*Grupo1_Item1_EletivoSUS[[#This Row],[% APLICADO]]</f>
        <v>10.210000000000001</v>
      </c>
      <c r="H168" s="11">
        <f>Grupo1_Item1_EletivoSUS[[#This Row],[VALOR UNITÁRIO COM %]]*Grupo1_Item1_EletivoSUS[[#This Row],[QUANTIDADE ANUAL]]</f>
        <v>296.09000000000003</v>
      </c>
    </row>
    <row r="169" spans="1:8" x14ac:dyDescent="0.25">
      <c r="A169" s="3">
        <v>202060233</v>
      </c>
      <c r="B169" t="s">
        <v>170</v>
      </c>
      <c r="C169" s="2">
        <v>1127</v>
      </c>
      <c r="D169" s="11">
        <v>7.89</v>
      </c>
      <c r="E169" s="11">
        <f>Grupo1_Item1_EletivoSUS[[#This Row],[VALOR UNITÁRIO REFERÊNCIA]]*Grupo1_Item1_EletivoSUS[[#This Row],[QUANTIDADE ANUAL]]</f>
        <v>8892.0299999999988</v>
      </c>
      <c r="F169" s="13"/>
      <c r="G169" s="11">
        <f>Grupo1_Item1_EletivoSUS[[#This Row],[VALOR UNITÁRIO REFERÊNCIA]]+Grupo1_Item1_EletivoSUS[[#This Row],[VALOR UNITÁRIO REFERÊNCIA]]*Grupo1_Item1_EletivoSUS[[#This Row],[% APLICADO]]</f>
        <v>7.89</v>
      </c>
      <c r="H169" s="11">
        <f>Grupo1_Item1_EletivoSUS[[#This Row],[VALOR UNITÁRIO COM %]]*Grupo1_Item1_EletivoSUS[[#This Row],[QUANTIDADE ANUAL]]</f>
        <v>8892.0299999999988</v>
      </c>
    </row>
    <row r="170" spans="1:8" x14ac:dyDescent="0.25">
      <c r="A170" s="3">
        <v>202060241</v>
      </c>
      <c r="B170" t="s">
        <v>171</v>
      </c>
      <c r="C170">
        <v>945</v>
      </c>
      <c r="D170" s="11">
        <v>8.9700000000000006</v>
      </c>
      <c r="E170" s="11">
        <f>Grupo1_Item1_EletivoSUS[[#This Row],[VALOR UNITÁRIO REFERÊNCIA]]*Grupo1_Item1_EletivoSUS[[#This Row],[QUANTIDADE ANUAL]]</f>
        <v>8476.6500000000015</v>
      </c>
      <c r="F170" s="13"/>
      <c r="G170" s="11">
        <f>Grupo1_Item1_EletivoSUS[[#This Row],[VALOR UNITÁRIO REFERÊNCIA]]+Grupo1_Item1_EletivoSUS[[#This Row],[VALOR UNITÁRIO REFERÊNCIA]]*Grupo1_Item1_EletivoSUS[[#This Row],[% APLICADO]]</f>
        <v>8.9700000000000006</v>
      </c>
      <c r="H170" s="11">
        <f>Grupo1_Item1_EletivoSUS[[#This Row],[VALOR UNITÁRIO COM %]]*Grupo1_Item1_EletivoSUS[[#This Row],[QUANTIDADE ANUAL]]</f>
        <v>8476.6500000000015</v>
      </c>
    </row>
    <row r="171" spans="1:8" x14ac:dyDescent="0.25">
      <c r="A171" s="3">
        <v>202060250</v>
      </c>
      <c r="B171" t="s">
        <v>172</v>
      </c>
      <c r="C171" s="2">
        <v>30971</v>
      </c>
      <c r="D171" s="11">
        <v>8.9600000000000009</v>
      </c>
      <c r="E171" s="11">
        <f>Grupo1_Item1_EletivoSUS[[#This Row],[VALOR UNITÁRIO REFERÊNCIA]]*Grupo1_Item1_EletivoSUS[[#This Row],[QUANTIDADE ANUAL]]</f>
        <v>277500.16000000003</v>
      </c>
      <c r="F171" s="13"/>
      <c r="G171" s="11">
        <f>Grupo1_Item1_EletivoSUS[[#This Row],[VALOR UNITÁRIO REFERÊNCIA]]+Grupo1_Item1_EletivoSUS[[#This Row],[VALOR UNITÁRIO REFERÊNCIA]]*Grupo1_Item1_EletivoSUS[[#This Row],[% APLICADO]]</f>
        <v>8.9600000000000009</v>
      </c>
      <c r="H171" s="11">
        <f>Grupo1_Item1_EletivoSUS[[#This Row],[VALOR UNITÁRIO COM %]]*Grupo1_Item1_EletivoSUS[[#This Row],[QUANTIDADE ANUAL]]</f>
        <v>277500.16000000003</v>
      </c>
    </row>
    <row r="172" spans="1:8" x14ac:dyDescent="0.25">
      <c r="A172" s="3">
        <v>202060268</v>
      </c>
      <c r="B172" t="s">
        <v>173</v>
      </c>
      <c r="C172">
        <v>369</v>
      </c>
      <c r="D172" s="11">
        <v>10.17</v>
      </c>
      <c r="E172" s="11">
        <f>Grupo1_Item1_EletivoSUS[[#This Row],[VALOR UNITÁRIO REFERÊNCIA]]*Grupo1_Item1_EletivoSUS[[#This Row],[QUANTIDADE ANUAL]]</f>
        <v>3752.73</v>
      </c>
      <c r="F172" s="13"/>
      <c r="G172" s="11">
        <f>Grupo1_Item1_EletivoSUS[[#This Row],[VALOR UNITÁRIO REFERÊNCIA]]+Grupo1_Item1_EletivoSUS[[#This Row],[VALOR UNITÁRIO REFERÊNCIA]]*Grupo1_Item1_EletivoSUS[[#This Row],[% APLICADO]]</f>
        <v>10.17</v>
      </c>
      <c r="H172" s="11">
        <f>Grupo1_Item1_EletivoSUS[[#This Row],[VALOR UNITÁRIO COM %]]*Grupo1_Item1_EletivoSUS[[#This Row],[QUANTIDADE ANUAL]]</f>
        <v>3752.73</v>
      </c>
    </row>
    <row r="173" spans="1:8" x14ac:dyDescent="0.25">
      <c r="A173" s="3">
        <v>202060276</v>
      </c>
      <c r="B173" t="s">
        <v>174</v>
      </c>
      <c r="C173">
        <v>239</v>
      </c>
      <c r="D173" s="11">
        <v>43.13</v>
      </c>
      <c r="E173" s="11">
        <f>Grupo1_Item1_EletivoSUS[[#This Row],[VALOR UNITÁRIO REFERÊNCIA]]*Grupo1_Item1_EletivoSUS[[#This Row],[QUANTIDADE ANUAL]]</f>
        <v>10308.07</v>
      </c>
      <c r="F173" s="13"/>
      <c r="G173" s="11">
        <f>Grupo1_Item1_EletivoSUS[[#This Row],[VALOR UNITÁRIO REFERÊNCIA]]+Grupo1_Item1_EletivoSUS[[#This Row],[VALOR UNITÁRIO REFERÊNCIA]]*Grupo1_Item1_EletivoSUS[[#This Row],[% APLICADO]]</f>
        <v>43.13</v>
      </c>
      <c r="H173" s="11">
        <f>Grupo1_Item1_EletivoSUS[[#This Row],[VALOR UNITÁRIO COM %]]*Grupo1_Item1_EletivoSUS[[#This Row],[QUANTIDADE ANUAL]]</f>
        <v>10308.07</v>
      </c>
    </row>
    <row r="174" spans="1:8" x14ac:dyDescent="0.25">
      <c r="A174" s="3">
        <v>202060284</v>
      </c>
      <c r="B174" t="s">
        <v>175</v>
      </c>
      <c r="C174">
        <v>20</v>
      </c>
      <c r="D174" s="11">
        <v>15.35</v>
      </c>
      <c r="E174" s="11">
        <f>Grupo1_Item1_EletivoSUS[[#This Row],[VALOR UNITÁRIO REFERÊNCIA]]*Grupo1_Item1_EletivoSUS[[#This Row],[QUANTIDADE ANUAL]]</f>
        <v>307</v>
      </c>
      <c r="F174" s="13"/>
      <c r="G174" s="11">
        <f>Grupo1_Item1_EletivoSUS[[#This Row],[VALOR UNITÁRIO REFERÊNCIA]]+Grupo1_Item1_EletivoSUS[[#This Row],[VALOR UNITÁRIO REFERÊNCIA]]*Grupo1_Item1_EletivoSUS[[#This Row],[% APLICADO]]</f>
        <v>15.35</v>
      </c>
      <c r="H174" s="11">
        <f>Grupo1_Item1_EletivoSUS[[#This Row],[VALOR UNITÁRIO COM %]]*Grupo1_Item1_EletivoSUS[[#This Row],[QUANTIDADE ANUAL]]</f>
        <v>307</v>
      </c>
    </row>
    <row r="175" spans="1:8" x14ac:dyDescent="0.25">
      <c r="A175" s="3">
        <v>202060292</v>
      </c>
      <c r="B175" t="s">
        <v>176</v>
      </c>
      <c r="C175">
        <v>180</v>
      </c>
      <c r="D175" s="11">
        <v>10.220000000000001</v>
      </c>
      <c r="E175" s="11">
        <f>Grupo1_Item1_EletivoSUS[[#This Row],[VALOR UNITÁRIO REFERÊNCIA]]*Grupo1_Item1_EletivoSUS[[#This Row],[QUANTIDADE ANUAL]]</f>
        <v>1839.6000000000001</v>
      </c>
      <c r="F175" s="13"/>
      <c r="G175" s="11">
        <f>Grupo1_Item1_EletivoSUS[[#This Row],[VALOR UNITÁRIO REFERÊNCIA]]+Grupo1_Item1_EletivoSUS[[#This Row],[VALOR UNITÁRIO REFERÊNCIA]]*Grupo1_Item1_EletivoSUS[[#This Row],[% APLICADO]]</f>
        <v>10.220000000000001</v>
      </c>
      <c r="H175" s="11">
        <f>Grupo1_Item1_EletivoSUS[[#This Row],[VALOR UNITÁRIO COM %]]*Grupo1_Item1_EletivoSUS[[#This Row],[QUANTIDADE ANUAL]]</f>
        <v>1839.6000000000001</v>
      </c>
    </row>
    <row r="176" spans="1:8" x14ac:dyDescent="0.25">
      <c r="A176" s="3">
        <v>202060306</v>
      </c>
      <c r="B176" t="s">
        <v>177</v>
      </c>
      <c r="C176">
        <v>776</v>
      </c>
      <c r="D176" s="11">
        <v>10.15</v>
      </c>
      <c r="E176" s="11">
        <f>Grupo1_Item1_EletivoSUS[[#This Row],[VALOR UNITÁRIO REFERÊNCIA]]*Grupo1_Item1_EletivoSUS[[#This Row],[QUANTIDADE ANUAL]]</f>
        <v>7876.4000000000005</v>
      </c>
      <c r="F176" s="13"/>
      <c r="G176" s="11">
        <f>Grupo1_Item1_EletivoSUS[[#This Row],[VALOR UNITÁRIO REFERÊNCIA]]+Grupo1_Item1_EletivoSUS[[#This Row],[VALOR UNITÁRIO REFERÊNCIA]]*Grupo1_Item1_EletivoSUS[[#This Row],[% APLICADO]]</f>
        <v>10.15</v>
      </c>
      <c r="H176" s="11">
        <f>Grupo1_Item1_EletivoSUS[[#This Row],[VALOR UNITÁRIO COM %]]*Grupo1_Item1_EletivoSUS[[#This Row],[QUANTIDADE ANUAL]]</f>
        <v>7876.4000000000005</v>
      </c>
    </row>
    <row r="177" spans="1:8" x14ac:dyDescent="0.25">
      <c r="A177" s="3">
        <v>202060314</v>
      </c>
      <c r="B177" t="s">
        <v>178</v>
      </c>
      <c r="C177">
        <v>6</v>
      </c>
      <c r="D177" s="11">
        <v>13.19</v>
      </c>
      <c r="E177" s="11">
        <f>Grupo1_Item1_EletivoSUS[[#This Row],[VALOR UNITÁRIO REFERÊNCIA]]*Grupo1_Item1_EletivoSUS[[#This Row],[QUANTIDADE ANUAL]]</f>
        <v>79.14</v>
      </c>
      <c r="F177" s="13"/>
      <c r="G177" s="11">
        <f>Grupo1_Item1_EletivoSUS[[#This Row],[VALOR UNITÁRIO REFERÊNCIA]]+Grupo1_Item1_EletivoSUS[[#This Row],[VALOR UNITÁRIO REFERÊNCIA]]*Grupo1_Item1_EletivoSUS[[#This Row],[% APLICADO]]</f>
        <v>13.19</v>
      </c>
      <c r="H177" s="11">
        <f>Grupo1_Item1_EletivoSUS[[#This Row],[VALOR UNITÁRIO COM %]]*Grupo1_Item1_EletivoSUS[[#This Row],[QUANTIDADE ANUAL]]</f>
        <v>79.14</v>
      </c>
    </row>
    <row r="178" spans="1:8" x14ac:dyDescent="0.25">
      <c r="A178" s="3">
        <v>202060322</v>
      </c>
      <c r="B178" t="s">
        <v>179</v>
      </c>
      <c r="C178">
        <v>45</v>
      </c>
      <c r="D178" s="11">
        <v>15.35</v>
      </c>
      <c r="E178" s="11">
        <f>Grupo1_Item1_EletivoSUS[[#This Row],[VALOR UNITÁRIO REFERÊNCIA]]*Grupo1_Item1_EletivoSUS[[#This Row],[QUANTIDADE ANUAL]]</f>
        <v>690.75</v>
      </c>
      <c r="F178" s="13"/>
      <c r="G178" s="11">
        <f>Grupo1_Item1_EletivoSUS[[#This Row],[VALOR UNITÁRIO REFERÊNCIA]]+Grupo1_Item1_EletivoSUS[[#This Row],[VALOR UNITÁRIO REFERÊNCIA]]*Grupo1_Item1_EletivoSUS[[#This Row],[% APLICADO]]</f>
        <v>15.35</v>
      </c>
      <c r="H178" s="11">
        <f>Grupo1_Item1_EletivoSUS[[#This Row],[VALOR UNITÁRIO COM %]]*Grupo1_Item1_EletivoSUS[[#This Row],[QUANTIDADE ANUAL]]</f>
        <v>690.75</v>
      </c>
    </row>
    <row r="179" spans="1:8" x14ac:dyDescent="0.25">
      <c r="A179" s="3">
        <v>202060330</v>
      </c>
      <c r="B179" t="s">
        <v>180</v>
      </c>
      <c r="C179">
        <v>68</v>
      </c>
      <c r="D179" s="11">
        <v>13.11</v>
      </c>
      <c r="E179" s="11">
        <f>Grupo1_Item1_EletivoSUS[[#This Row],[VALOR UNITÁRIO REFERÊNCIA]]*Grupo1_Item1_EletivoSUS[[#This Row],[QUANTIDADE ANUAL]]</f>
        <v>891.48</v>
      </c>
      <c r="F179" s="13"/>
      <c r="G179" s="11">
        <f>Grupo1_Item1_EletivoSUS[[#This Row],[VALOR UNITÁRIO REFERÊNCIA]]+Grupo1_Item1_EletivoSUS[[#This Row],[VALOR UNITÁRIO REFERÊNCIA]]*Grupo1_Item1_EletivoSUS[[#This Row],[% APLICADO]]</f>
        <v>13.11</v>
      </c>
      <c r="H179" s="11">
        <f>Grupo1_Item1_EletivoSUS[[#This Row],[VALOR UNITÁRIO COM %]]*Grupo1_Item1_EletivoSUS[[#This Row],[QUANTIDADE ANUAL]]</f>
        <v>891.48</v>
      </c>
    </row>
    <row r="180" spans="1:8" x14ac:dyDescent="0.25">
      <c r="A180" s="3">
        <v>202060349</v>
      </c>
      <c r="B180" t="s">
        <v>181</v>
      </c>
      <c r="C180">
        <v>435</v>
      </c>
      <c r="D180" s="11">
        <v>10.43</v>
      </c>
      <c r="E180" s="11">
        <f>Grupo1_Item1_EletivoSUS[[#This Row],[VALOR UNITÁRIO REFERÊNCIA]]*Grupo1_Item1_EletivoSUS[[#This Row],[QUANTIDADE ANUAL]]</f>
        <v>4537.05</v>
      </c>
      <c r="F180" s="13"/>
      <c r="G180" s="11">
        <f>Grupo1_Item1_EletivoSUS[[#This Row],[VALOR UNITÁRIO REFERÊNCIA]]+Grupo1_Item1_EletivoSUS[[#This Row],[VALOR UNITÁRIO REFERÊNCIA]]*Grupo1_Item1_EletivoSUS[[#This Row],[% APLICADO]]</f>
        <v>10.43</v>
      </c>
      <c r="H180" s="11">
        <f>Grupo1_Item1_EletivoSUS[[#This Row],[VALOR UNITÁRIO COM %]]*Grupo1_Item1_EletivoSUS[[#This Row],[QUANTIDADE ANUAL]]</f>
        <v>4537.05</v>
      </c>
    </row>
    <row r="181" spans="1:8" x14ac:dyDescent="0.25">
      <c r="A181" s="3">
        <v>202060357</v>
      </c>
      <c r="B181" t="s">
        <v>182</v>
      </c>
      <c r="C181">
        <v>332</v>
      </c>
      <c r="D181" s="11">
        <v>13.11</v>
      </c>
      <c r="E181" s="11">
        <f>Grupo1_Item1_EletivoSUS[[#This Row],[VALOR UNITÁRIO REFERÊNCIA]]*Grupo1_Item1_EletivoSUS[[#This Row],[QUANTIDADE ANUAL]]</f>
        <v>4352.5199999999995</v>
      </c>
      <c r="F181" s="13"/>
      <c r="G181" s="11">
        <f>Grupo1_Item1_EletivoSUS[[#This Row],[VALOR UNITÁRIO REFERÊNCIA]]+Grupo1_Item1_EletivoSUS[[#This Row],[VALOR UNITÁRIO REFERÊNCIA]]*Grupo1_Item1_EletivoSUS[[#This Row],[% APLICADO]]</f>
        <v>13.11</v>
      </c>
      <c r="H181" s="11">
        <f>Grupo1_Item1_EletivoSUS[[#This Row],[VALOR UNITÁRIO COM %]]*Grupo1_Item1_EletivoSUS[[#This Row],[QUANTIDADE ANUAL]]</f>
        <v>4352.5199999999995</v>
      </c>
    </row>
    <row r="182" spans="1:8" x14ac:dyDescent="0.25">
      <c r="A182" s="3">
        <v>202060373</v>
      </c>
      <c r="B182" t="s">
        <v>183</v>
      </c>
      <c r="C182" s="2">
        <v>25067</v>
      </c>
      <c r="D182" s="11">
        <v>8.76</v>
      </c>
      <c r="E182" s="11">
        <f>Grupo1_Item1_EletivoSUS[[#This Row],[VALOR UNITÁRIO REFERÊNCIA]]*Grupo1_Item1_EletivoSUS[[#This Row],[QUANTIDADE ANUAL]]</f>
        <v>219586.91999999998</v>
      </c>
      <c r="F182" s="13"/>
      <c r="G182" s="11">
        <f>Grupo1_Item1_EletivoSUS[[#This Row],[VALOR UNITÁRIO REFERÊNCIA]]+Grupo1_Item1_EletivoSUS[[#This Row],[VALOR UNITÁRIO REFERÊNCIA]]*Grupo1_Item1_EletivoSUS[[#This Row],[% APLICADO]]</f>
        <v>8.76</v>
      </c>
      <c r="H182" s="11">
        <f>Grupo1_Item1_EletivoSUS[[#This Row],[VALOR UNITÁRIO COM %]]*Grupo1_Item1_EletivoSUS[[#This Row],[QUANTIDADE ANUAL]]</f>
        <v>219586.91999999998</v>
      </c>
    </row>
    <row r="183" spans="1:8" x14ac:dyDescent="0.25">
      <c r="A183" s="3">
        <v>202060381</v>
      </c>
      <c r="B183" t="s">
        <v>184</v>
      </c>
      <c r="C183">
        <v>32</v>
      </c>
      <c r="D183" s="11">
        <v>11.6</v>
      </c>
      <c r="E183" s="11">
        <f>Grupo1_Item1_EletivoSUS[[#This Row],[VALOR UNITÁRIO REFERÊNCIA]]*Grupo1_Item1_EletivoSUS[[#This Row],[QUANTIDADE ANUAL]]</f>
        <v>371.2</v>
      </c>
      <c r="F183" s="13"/>
      <c r="G183" s="11">
        <f>Grupo1_Item1_EletivoSUS[[#This Row],[VALOR UNITÁRIO REFERÊNCIA]]+Grupo1_Item1_EletivoSUS[[#This Row],[VALOR UNITÁRIO REFERÊNCIA]]*Grupo1_Item1_EletivoSUS[[#This Row],[% APLICADO]]</f>
        <v>11.6</v>
      </c>
      <c r="H183" s="11">
        <f>Grupo1_Item1_EletivoSUS[[#This Row],[VALOR UNITÁRIO COM %]]*Grupo1_Item1_EletivoSUS[[#This Row],[QUANTIDADE ANUAL]]</f>
        <v>371.2</v>
      </c>
    </row>
    <row r="184" spans="1:8" x14ac:dyDescent="0.25">
      <c r="A184" s="3">
        <v>202060390</v>
      </c>
      <c r="B184" t="s">
        <v>185</v>
      </c>
      <c r="C184">
        <v>329</v>
      </c>
      <c r="D184" s="11">
        <v>8.7100000000000009</v>
      </c>
      <c r="E184" s="11">
        <f>Grupo1_Item1_EletivoSUS[[#This Row],[VALOR UNITÁRIO REFERÊNCIA]]*Grupo1_Item1_EletivoSUS[[#This Row],[QUANTIDADE ANUAL]]</f>
        <v>2865.59</v>
      </c>
      <c r="F184" s="13"/>
      <c r="G184" s="11">
        <f>Grupo1_Item1_EletivoSUS[[#This Row],[VALOR UNITÁRIO REFERÊNCIA]]+Grupo1_Item1_EletivoSUS[[#This Row],[VALOR UNITÁRIO REFERÊNCIA]]*Grupo1_Item1_EletivoSUS[[#This Row],[% APLICADO]]</f>
        <v>8.7100000000000009</v>
      </c>
      <c r="H184" s="11">
        <f>Grupo1_Item1_EletivoSUS[[#This Row],[VALOR UNITÁRIO COM %]]*Grupo1_Item1_EletivoSUS[[#This Row],[QUANTIDADE ANUAL]]</f>
        <v>2865.59</v>
      </c>
    </row>
    <row r="185" spans="1:8" x14ac:dyDescent="0.25">
      <c r="A185" s="3">
        <v>202060446</v>
      </c>
      <c r="B185" t="s">
        <v>186</v>
      </c>
      <c r="C185">
        <v>2</v>
      </c>
      <c r="D185" s="11">
        <v>12.01</v>
      </c>
      <c r="E185" s="11">
        <f>Grupo1_Item1_EletivoSUS[[#This Row],[VALOR UNITÁRIO REFERÊNCIA]]*Grupo1_Item1_EletivoSUS[[#This Row],[QUANTIDADE ANUAL]]</f>
        <v>24.02</v>
      </c>
      <c r="F185" s="13"/>
      <c r="G185" s="11">
        <f>Grupo1_Item1_EletivoSUS[[#This Row],[VALOR UNITÁRIO REFERÊNCIA]]+Grupo1_Item1_EletivoSUS[[#This Row],[VALOR UNITÁRIO REFERÊNCIA]]*Grupo1_Item1_EletivoSUS[[#This Row],[% APLICADO]]</f>
        <v>12.01</v>
      </c>
      <c r="H185" s="11">
        <f>Grupo1_Item1_EletivoSUS[[#This Row],[VALOR UNITÁRIO COM %]]*Grupo1_Item1_EletivoSUS[[#This Row],[QUANTIDADE ANUAL]]</f>
        <v>24.02</v>
      </c>
    </row>
    <row r="186" spans="1:8" x14ac:dyDescent="0.25">
      <c r="A186" s="3">
        <v>202070026</v>
      </c>
      <c r="B186" t="s">
        <v>187</v>
      </c>
      <c r="C186">
        <v>3</v>
      </c>
      <c r="D186" s="11">
        <v>2.23</v>
      </c>
      <c r="E186" s="11">
        <f>Grupo1_Item1_EletivoSUS[[#This Row],[VALOR UNITÁRIO REFERÊNCIA]]*Grupo1_Item1_EletivoSUS[[#This Row],[QUANTIDADE ANUAL]]</f>
        <v>6.6899999999999995</v>
      </c>
      <c r="F186" s="13"/>
      <c r="G186" s="11">
        <f>Grupo1_Item1_EletivoSUS[[#This Row],[VALOR UNITÁRIO REFERÊNCIA]]+Grupo1_Item1_EletivoSUS[[#This Row],[VALOR UNITÁRIO REFERÊNCIA]]*Grupo1_Item1_EletivoSUS[[#This Row],[% APLICADO]]</f>
        <v>2.23</v>
      </c>
      <c r="H186" s="11">
        <f>Grupo1_Item1_EletivoSUS[[#This Row],[VALOR UNITÁRIO COM %]]*Grupo1_Item1_EletivoSUS[[#This Row],[QUANTIDADE ANUAL]]</f>
        <v>6.6899999999999995</v>
      </c>
    </row>
    <row r="187" spans="1:8" x14ac:dyDescent="0.25">
      <c r="A187" s="3">
        <v>202070050</v>
      </c>
      <c r="B187" t="s">
        <v>188</v>
      </c>
      <c r="C187">
        <v>95</v>
      </c>
      <c r="D187" s="11">
        <v>15.65</v>
      </c>
      <c r="E187" s="11">
        <f>Grupo1_Item1_EletivoSUS[[#This Row],[VALOR UNITÁRIO REFERÊNCIA]]*Grupo1_Item1_EletivoSUS[[#This Row],[QUANTIDADE ANUAL]]</f>
        <v>1486.75</v>
      </c>
      <c r="F187" s="13"/>
      <c r="G187" s="11">
        <f>Grupo1_Item1_EletivoSUS[[#This Row],[VALOR UNITÁRIO REFERÊNCIA]]+Grupo1_Item1_EletivoSUS[[#This Row],[VALOR UNITÁRIO REFERÊNCIA]]*Grupo1_Item1_EletivoSUS[[#This Row],[% APLICADO]]</f>
        <v>15.65</v>
      </c>
      <c r="H187" s="11">
        <f>Grupo1_Item1_EletivoSUS[[#This Row],[VALOR UNITÁRIO COM %]]*Grupo1_Item1_EletivoSUS[[#This Row],[QUANTIDADE ANUAL]]</f>
        <v>1486.75</v>
      </c>
    </row>
    <row r="188" spans="1:8" x14ac:dyDescent="0.25">
      <c r="A188" s="3">
        <v>202070085</v>
      </c>
      <c r="B188" t="s">
        <v>189</v>
      </c>
      <c r="C188">
        <v>5</v>
      </c>
      <c r="D188" s="11">
        <v>27.5</v>
      </c>
      <c r="E188" s="11">
        <f>Grupo1_Item1_EletivoSUS[[#This Row],[VALOR UNITÁRIO REFERÊNCIA]]*Grupo1_Item1_EletivoSUS[[#This Row],[QUANTIDADE ANUAL]]</f>
        <v>137.5</v>
      </c>
      <c r="F188" s="13"/>
      <c r="G188" s="11">
        <f>Grupo1_Item1_EletivoSUS[[#This Row],[VALOR UNITÁRIO REFERÊNCIA]]+Grupo1_Item1_EletivoSUS[[#This Row],[VALOR UNITÁRIO REFERÊNCIA]]*Grupo1_Item1_EletivoSUS[[#This Row],[% APLICADO]]</f>
        <v>27.5</v>
      </c>
      <c r="H188" s="11">
        <f>Grupo1_Item1_EletivoSUS[[#This Row],[VALOR UNITÁRIO COM %]]*Grupo1_Item1_EletivoSUS[[#This Row],[QUANTIDADE ANUAL]]</f>
        <v>137.5</v>
      </c>
    </row>
    <row r="189" spans="1:8" x14ac:dyDescent="0.25">
      <c r="A189" s="3">
        <v>202070123</v>
      </c>
      <c r="B189" t="s">
        <v>190</v>
      </c>
      <c r="C189">
        <v>39</v>
      </c>
      <c r="D189" s="11">
        <v>13.13</v>
      </c>
      <c r="E189" s="11">
        <f>Grupo1_Item1_EletivoSUS[[#This Row],[VALOR UNITÁRIO REFERÊNCIA]]*Grupo1_Item1_EletivoSUS[[#This Row],[QUANTIDADE ANUAL]]</f>
        <v>512.07000000000005</v>
      </c>
      <c r="F189" s="13"/>
      <c r="G189" s="11">
        <f>Grupo1_Item1_EletivoSUS[[#This Row],[VALOR UNITÁRIO REFERÊNCIA]]+Grupo1_Item1_EletivoSUS[[#This Row],[VALOR UNITÁRIO REFERÊNCIA]]*Grupo1_Item1_EletivoSUS[[#This Row],[% APLICADO]]</f>
        <v>13.13</v>
      </c>
      <c r="H189" s="11">
        <f>Grupo1_Item1_EletivoSUS[[#This Row],[VALOR UNITÁRIO COM %]]*Grupo1_Item1_EletivoSUS[[#This Row],[QUANTIDADE ANUAL]]</f>
        <v>512.07000000000005</v>
      </c>
    </row>
    <row r="190" spans="1:8" x14ac:dyDescent="0.25">
      <c r="A190" s="3">
        <v>202070131</v>
      </c>
      <c r="B190" t="s">
        <v>191</v>
      </c>
      <c r="C190">
        <v>5</v>
      </c>
      <c r="D190" s="11">
        <v>13.48</v>
      </c>
      <c r="E190" s="11">
        <f>Grupo1_Item1_EletivoSUS[[#This Row],[VALOR UNITÁRIO REFERÊNCIA]]*Grupo1_Item1_EletivoSUS[[#This Row],[QUANTIDADE ANUAL]]</f>
        <v>67.400000000000006</v>
      </c>
      <c r="F190" s="13"/>
      <c r="G190" s="11">
        <f>Grupo1_Item1_EletivoSUS[[#This Row],[VALOR UNITÁRIO REFERÊNCIA]]+Grupo1_Item1_EletivoSUS[[#This Row],[VALOR UNITÁRIO REFERÊNCIA]]*Grupo1_Item1_EletivoSUS[[#This Row],[% APLICADO]]</f>
        <v>13.48</v>
      </c>
      <c r="H190" s="11">
        <f>Grupo1_Item1_EletivoSUS[[#This Row],[VALOR UNITÁRIO COM %]]*Grupo1_Item1_EletivoSUS[[#This Row],[QUANTIDADE ANUAL]]</f>
        <v>67.400000000000006</v>
      </c>
    </row>
    <row r="191" spans="1:8" x14ac:dyDescent="0.25">
      <c r="A191" s="3">
        <v>202070158</v>
      </c>
      <c r="B191" t="s">
        <v>192</v>
      </c>
      <c r="C191">
        <v>48</v>
      </c>
      <c r="D191" s="11">
        <v>17.53</v>
      </c>
      <c r="E191" s="11">
        <f>Grupo1_Item1_EletivoSUS[[#This Row],[VALOR UNITÁRIO REFERÊNCIA]]*Grupo1_Item1_EletivoSUS[[#This Row],[QUANTIDADE ANUAL]]</f>
        <v>841.44</v>
      </c>
      <c r="F191" s="13"/>
      <c r="G191" s="11">
        <f>Grupo1_Item1_EletivoSUS[[#This Row],[VALOR UNITÁRIO REFERÊNCIA]]+Grupo1_Item1_EletivoSUS[[#This Row],[VALOR UNITÁRIO REFERÊNCIA]]*Grupo1_Item1_EletivoSUS[[#This Row],[% APLICADO]]</f>
        <v>17.53</v>
      </c>
      <c r="H191" s="11">
        <f>Grupo1_Item1_EletivoSUS[[#This Row],[VALOR UNITÁRIO COM %]]*Grupo1_Item1_EletivoSUS[[#This Row],[QUANTIDADE ANUAL]]</f>
        <v>841.44</v>
      </c>
    </row>
    <row r="192" spans="1:8" x14ac:dyDescent="0.25">
      <c r="A192" s="3">
        <v>202070174</v>
      </c>
      <c r="B192" t="s">
        <v>193</v>
      </c>
      <c r="C192">
        <v>39</v>
      </c>
      <c r="D192" s="11">
        <v>8.83</v>
      </c>
      <c r="E192" s="11">
        <f>Grupo1_Item1_EletivoSUS[[#This Row],[VALOR UNITÁRIO REFERÊNCIA]]*Grupo1_Item1_EletivoSUS[[#This Row],[QUANTIDADE ANUAL]]</f>
        <v>344.37</v>
      </c>
      <c r="F192" s="13"/>
      <c r="G192" s="11">
        <f>Grupo1_Item1_EletivoSUS[[#This Row],[VALOR UNITÁRIO REFERÊNCIA]]+Grupo1_Item1_EletivoSUS[[#This Row],[VALOR UNITÁRIO REFERÊNCIA]]*Grupo1_Item1_EletivoSUS[[#This Row],[% APLICADO]]</f>
        <v>8.83</v>
      </c>
      <c r="H192" s="11">
        <f>Grupo1_Item1_EletivoSUS[[#This Row],[VALOR UNITÁRIO COM %]]*Grupo1_Item1_EletivoSUS[[#This Row],[QUANTIDADE ANUAL]]</f>
        <v>344.37</v>
      </c>
    </row>
    <row r="193" spans="1:8" x14ac:dyDescent="0.25">
      <c r="A193" s="3">
        <v>202070190</v>
      </c>
      <c r="B193" t="s">
        <v>194</v>
      </c>
      <c r="C193">
        <v>51</v>
      </c>
      <c r="D193" s="11">
        <v>3.51</v>
      </c>
      <c r="E193" s="11">
        <f>Grupo1_Item1_EletivoSUS[[#This Row],[VALOR UNITÁRIO REFERÊNCIA]]*Grupo1_Item1_EletivoSUS[[#This Row],[QUANTIDADE ANUAL]]</f>
        <v>179.01</v>
      </c>
      <c r="F193" s="13"/>
      <c r="G193" s="11">
        <f>Grupo1_Item1_EletivoSUS[[#This Row],[VALOR UNITÁRIO REFERÊNCIA]]+Grupo1_Item1_EletivoSUS[[#This Row],[VALOR UNITÁRIO REFERÊNCIA]]*Grupo1_Item1_EletivoSUS[[#This Row],[% APLICADO]]</f>
        <v>3.51</v>
      </c>
      <c r="H193" s="11">
        <f>Grupo1_Item1_EletivoSUS[[#This Row],[VALOR UNITÁRIO COM %]]*Grupo1_Item1_EletivoSUS[[#This Row],[QUANTIDADE ANUAL]]</f>
        <v>179.01</v>
      </c>
    </row>
    <row r="194" spans="1:8" x14ac:dyDescent="0.25">
      <c r="A194" s="3">
        <v>202070220</v>
      </c>
      <c r="B194" t="s">
        <v>195</v>
      </c>
      <c r="C194">
        <v>8</v>
      </c>
      <c r="D194" s="11">
        <v>35.22</v>
      </c>
      <c r="E194" s="11">
        <f>Grupo1_Item1_EletivoSUS[[#This Row],[VALOR UNITÁRIO REFERÊNCIA]]*Grupo1_Item1_EletivoSUS[[#This Row],[QUANTIDADE ANUAL]]</f>
        <v>281.76</v>
      </c>
      <c r="F194" s="13"/>
      <c r="G194" s="11">
        <f>Grupo1_Item1_EletivoSUS[[#This Row],[VALOR UNITÁRIO REFERÊNCIA]]+Grupo1_Item1_EletivoSUS[[#This Row],[VALOR UNITÁRIO REFERÊNCIA]]*Grupo1_Item1_EletivoSUS[[#This Row],[% APLICADO]]</f>
        <v>35.22</v>
      </c>
      <c r="H194" s="11">
        <f>Grupo1_Item1_EletivoSUS[[#This Row],[VALOR UNITÁRIO COM %]]*Grupo1_Item1_EletivoSUS[[#This Row],[QUANTIDADE ANUAL]]</f>
        <v>281.76</v>
      </c>
    </row>
    <row r="195" spans="1:8" x14ac:dyDescent="0.25">
      <c r="A195" s="3">
        <v>202070255</v>
      </c>
      <c r="B195" t="s">
        <v>196</v>
      </c>
      <c r="C195">
        <v>182</v>
      </c>
      <c r="D195" s="11">
        <v>2.25</v>
      </c>
      <c r="E195" s="11">
        <f>Grupo1_Item1_EletivoSUS[[#This Row],[VALOR UNITÁRIO REFERÊNCIA]]*Grupo1_Item1_EletivoSUS[[#This Row],[QUANTIDADE ANUAL]]</f>
        <v>409.5</v>
      </c>
      <c r="F195" s="13"/>
      <c r="G195" s="11">
        <f>Grupo1_Item1_EletivoSUS[[#This Row],[VALOR UNITÁRIO REFERÊNCIA]]+Grupo1_Item1_EletivoSUS[[#This Row],[VALOR UNITÁRIO REFERÊNCIA]]*Grupo1_Item1_EletivoSUS[[#This Row],[% APLICADO]]</f>
        <v>2.25</v>
      </c>
      <c r="H195" s="11">
        <f>Grupo1_Item1_EletivoSUS[[#This Row],[VALOR UNITÁRIO COM %]]*Grupo1_Item1_EletivoSUS[[#This Row],[QUANTIDADE ANUAL]]</f>
        <v>409.5</v>
      </c>
    </row>
    <row r="196" spans="1:8" x14ac:dyDescent="0.25">
      <c r="A196" s="3">
        <v>202070352</v>
      </c>
      <c r="B196" t="s">
        <v>197</v>
      </c>
      <c r="C196">
        <v>182</v>
      </c>
      <c r="D196" s="11">
        <v>15.65</v>
      </c>
      <c r="E196" s="11">
        <f>Grupo1_Item1_EletivoSUS[[#This Row],[VALOR UNITÁRIO REFERÊNCIA]]*Grupo1_Item1_EletivoSUS[[#This Row],[QUANTIDADE ANUAL]]</f>
        <v>2848.3</v>
      </c>
      <c r="F196" s="13"/>
      <c r="G196" s="11">
        <f>Grupo1_Item1_EletivoSUS[[#This Row],[VALOR UNITÁRIO REFERÊNCIA]]+Grupo1_Item1_EletivoSUS[[#This Row],[VALOR UNITÁRIO REFERÊNCIA]]*Grupo1_Item1_EletivoSUS[[#This Row],[% APLICADO]]</f>
        <v>15.65</v>
      </c>
      <c r="H196" s="11">
        <f>Grupo1_Item1_EletivoSUS[[#This Row],[VALOR UNITÁRIO COM %]]*Grupo1_Item1_EletivoSUS[[#This Row],[QUANTIDADE ANUAL]]</f>
        <v>2848.3</v>
      </c>
    </row>
    <row r="197" spans="1:8" x14ac:dyDescent="0.25">
      <c r="A197" s="3">
        <v>202080013</v>
      </c>
      <c r="B197" t="s">
        <v>198</v>
      </c>
      <c r="C197" s="2">
        <v>18177</v>
      </c>
      <c r="D197" s="11">
        <v>4.9800000000000004</v>
      </c>
      <c r="E197" s="11">
        <f>Grupo1_Item1_EletivoSUS[[#This Row],[VALOR UNITÁRIO REFERÊNCIA]]*Grupo1_Item1_EletivoSUS[[#This Row],[QUANTIDADE ANUAL]]</f>
        <v>90521.46</v>
      </c>
      <c r="F197" s="13"/>
      <c r="G197" s="11">
        <f>Grupo1_Item1_EletivoSUS[[#This Row],[VALOR UNITÁRIO REFERÊNCIA]]+Grupo1_Item1_EletivoSUS[[#This Row],[VALOR UNITÁRIO REFERÊNCIA]]*Grupo1_Item1_EletivoSUS[[#This Row],[% APLICADO]]</f>
        <v>4.9800000000000004</v>
      </c>
      <c r="H197" s="11">
        <f>Grupo1_Item1_EletivoSUS[[#This Row],[VALOR UNITÁRIO COM %]]*Grupo1_Item1_EletivoSUS[[#This Row],[QUANTIDADE ANUAL]]</f>
        <v>90521.46</v>
      </c>
    </row>
    <row r="198" spans="1:8" x14ac:dyDescent="0.25">
      <c r="A198" s="3">
        <v>202080064</v>
      </c>
      <c r="B198" t="s">
        <v>199</v>
      </c>
      <c r="C198" s="2">
        <v>1242</v>
      </c>
      <c r="D198" s="11">
        <v>4.2</v>
      </c>
      <c r="E198" s="11">
        <f>Grupo1_Item1_EletivoSUS[[#This Row],[VALOR UNITÁRIO REFERÊNCIA]]*Grupo1_Item1_EletivoSUS[[#This Row],[QUANTIDADE ANUAL]]</f>
        <v>5216.4000000000005</v>
      </c>
      <c r="F198" s="13"/>
      <c r="G198" s="11">
        <f>Grupo1_Item1_EletivoSUS[[#This Row],[VALOR UNITÁRIO REFERÊNCIA]]+Grupo1_Item1_EletivoSUS[[#This Row],[VALOR UNITÁRIO REFERÊNCIA]]*Grupo1_Item1_EletivoSUS[[#This Row],[% APLICADO]]</f>
        <v>4.2</v>
      </c>
      <c r="H198" s="11">
        <f>Grupo1_Item1_EletivoSUS[[#This Row],[VALOR UNITÁRIO COM %]]*Grupo1_Item1_EletivoSUS[[#This Row],[QUANTIDADE ANUAL]]</f>
        <v>5216.4000000000005</v>
      </c>
    </row>
    <row r="199" spans="1:8" x14ac:dyDescent="0.25">
      <c r="A199" s="3">
        <v>202080072</v>
      </c>
      <c r="B199" t="s">
        <v>200</v>
      </c>
      <c r="C199" s="2">
        <v>8709</v>
      </c>
      <c r="D199" s="11">
        <v>2.8</v>
      </c>
      <c r="E199" s="11">
        <f>Grupo1_Item1_EletivoSUS[[#This Row],[VALOR UNITÁRIO REFERÊNCIA]]*Grupo1_Item1_EletivoSUS[[#This Row],[QUANTIDADE ANUAL]]</f>
        <v>24385.199999999997</v>
      </c>
      <c r="F199" s="13"/>
      <c r="G199" s="11">
        <f>Grupo1_Item1_EletivoSUS[[#This Row],[VALOR UNITÁRIO REFERÊNCIA]]+Grupo1_Item1_EletivoSUS[[#This Row],[VALOR UNITÁRIO REFERÊNCIA]]*Grupo1_Item1_EletivoSUS[[#This Row],[% APLICADO]]</f>
        <v>2.8</v>
      </c>
      <c r="H199" s="11">
        <f>Grupo1_Item1_EletivoSUS[[#This Row],[VALOR UNITÁRIO COM %]]*Grupo1_Item1_EletivoSUS[[#This Row],[QUANTIDADE ANUAL]]</f>
        <v>24385.199999999997</v>
      </c>
    </row>
    <row r="200" spans="1:8" x14ac:dyDescent="0.25">
      <c r="A200" s="3">
        <v>202080080</v>
      </c>
      <c r="B200" t="s">
        <v>201</v>
      </c>
      <c r="C200" s="2">
        <v>18173</v>
      </c>
      <c r="D200" s="11">
        <v>5.62</v>
      </c>
      <c r="E200" s="11">
        <f>Grupo1_Item1_EletivoSUS[[#This Row],[VALOR UNITÁRIO REFERÊNCIA]]*Grupo1_Item1_EletivoSUS[[#This Row],[QUANTIDADE ANUAL]]</f>
        <v>102132.26</v>
      </c>
      <c r="F200" s="13"/>
      <c r="G200" s="11">
        <f>Grupo1_Item1_EletivoSUS[[#This Row],[VALOR UNITÁRIO REFERÊNCIA]]+Grupo1_Item1_EletivoSUS[[#This Row],[VALOR UNITÁRIO REFERÊNCIA]]*Grupo1_Item1_EletivoSUS[[#This Row],[% APLICADO]]</f>
        <v>5.62</v>
      </c>
      <c r="H200" s="11">
        <f>Grupo1_Item1_EletivoSUS[[#This Row],[VALOR UNITÁRIO COM %]]*Grupo1_Item1_EletivoSUS[[#This Row],[QUANTIDADE ANUAL]]</f>
        <v>102132.26</v>
      </c>
    </row>
    <row r="201" spans="1:8" x14ac:dyDescent="0.25">
      <c r="A201" s="3">
        <v>202080110</v>
      </c>
      <c r="B201" t="s">
        <v>202</v>
      </c>
      <c r="C201">
        <v>42</v>
      </c>
      <c r="D201" s="11">
        <v>5.63</v>
      </c>
      <c r="E201" s="11">
        <f>Grupo1_Item1_EletivoSUS[[#This Row],[VALOR UNITÁRIO REFERÊNCIA]]*Grupo1_Item1_EletivoSUS[[#This Row],[QUANTIDADE ANUAL]]</f>
        <v>236.46</v>
      </c>
      <c r="F201" s="13"/>
      <c r="G201" s="11">
        <f>Grupo1_Item1_EletivoSUS[[#This Row],[VALOR UNITÁRIO REFERÊNCIA]]+Grupo1_Item1_EletivoSUS[[#This Row],[VALOR UNITÁRIO REFERÊNCIA]]*Grupo1_Item1_EletivoSUS[[#This Row],[% APLICADO]]</f>
        <v>5.63</v>
      </c>
      <c r="H201" s="11">
        <f>Grupo1_Item1_EletivoSUS[[#This Row],[VALOR UNITÁRIO COM %]]*Grupo1_Item1_EletivoSUS[[#This Row],[QUANTIDADE ANUAL]]</f>
        <v>236.46</v>
      </c>
    </row>
    <row r="202" spans="1:8" x14ac:dyDescent="0.25">
      <c r="A202" s="3">
        <v>202080137</v>
      </c>
      <c r="B202" t="s">
        <v>203</v>
      </c>
      <c r="C202">
        <v>24</v>
      </c>
      <c r="D202" s="11">
        <v>4.1900000000000004</v>
      </c>
      <c r="E202" s="11">
        <f>Grupo1_Item1_EletivoSUS[[#This Row],[VALOR UNITÁRIO REFERÊNCIA]]*Grupo1_Item1_EletivoSUS[[#This Row],[QUANTIDADE ANUAL]]</f>
        <v>100.56</v>
      </c>
      <c r="F202" s="13"/>
      <c r="G202" s="11">
        <f>Grupo1_Item1_EletivoSUS[[#This Row],[VALOR UNITÁRIO REFERÊNCIA]]+Grupo1_Item1_EletivoSUS[[#This Row],[VALOR UNITÁRIO REFERÊNCIA]]*Grupo1_Item1_EletivoSUS[[#This Row],[% APLICADO]]</f>
        <v>4.1900000000000004</v>
      </c>
      <c r="H202" s="11">
        <f>Grupo1_Item1_EletivoSUS[[#This Row],[VALOR UNITÁRIO COM %]]*Grupo1_Item1_EletivoSUS[[#This Row],[QUANTIDADE ANUAL]]</f>
        <v>100.56</v>
      </c>
    </row>
    <row r="203" spans="1:8" x14ac:dyDescent="0.25">
      <c r="A203" s="3">
        <v>202080145</v>
      </c>
      <c r="B203" t="s">
        <v>204</v>
      </c>
      <c r="C203">
        <v>47</v>
      </c>
      <c r="D203" s="11">
        <v>2.8</v>
      </c>
      <c r="E203" s="11">
        <f>Grupo1_Item1_EletivoSUS[[#This Row],[VALOR UNITÁRIO REFERÊNCIA]]*Grupo1_Item1_EletivoSUS[[#This Row],[QUANTIDADE ANUAL]]</f>
        <v>131.6</v>
      </c>
      <c r="F203" s="13"/>
      <c r="G203" s="11">
        <f>Grupo1_Item1_EletivoSUS[[#This Row],[VALOR UNITÁRIO REFERÊNCIA]]+Grupo1_Item1_EletivoSUS[[#This Row],[VALOR UNITÁRIO REFERÊNCIA]]*Grupo1_Item1_EletivoSUS[[#This Row],[% APLICADO]]</f>
        <v>2.8</v>
      </c>
      <c r="H203" s="11">
        <f>Grupo1_Item1_EletivoSUS[[#This Row],[VALOR UNITÁRIO COM %]]*Grupo1_Item1_EletivoSUS[[#This Row],[QUANTIDADE ANUAL]]</f>
        <v>131.6</v>
      </c>
    </row>
    <row r="204" spans="1:8" x14ac:dyDescent="0.25">
      <c r="A204" s="3">
        <v>202080153</v>
      </c>
      <c r="B204" t="s">
        <v>205</v>
      </c>
      <c r="C204">
        <v>2</v>
      </c>
      <c r="D204" s="11">
        <v>11.49</v>
      </c>
      <c r="E204" s="11">
        <f>Grupo1_Item1_EletivoSUS[[#This Row],[VALOR UNITÁRIO REFERÊNCIA]]*Grupo1_Item1_EletivoSUS[[#This Row],[QUANTIDADE ANUAL]]</f>
        <v>22.98</v>
      </c>
      <c r="F204" s="13"/>
      <c r="G204" s="11">
        <f>Grupo1_Item1_EletivoSUS[[#This Row],[VALOR UNITÁRIO REFERÊNCIA]]+Grupo1_Item1_EletivoSUS[[#This Row],[VALOR UNITÁRIO REFERÊNCIA]]*Grupo1_Item1_EletivoSUS[[#This Row],[% APLICADO]]</f>
        <v>11.49</v>
      </c>
      <c r="H204" s="11">
        <f>Grupo1_Item1_EletivoSUS[[#This Row],[VALOR UNITÁRIO COM %]]*Grupo1_Item1_EletivoSUS[[#This Row],[QUANTIDADE ANUAL]]</f>
        <v>22.98</v>
      </c>
    </row>
    <row r="205" spans="1:8" x14ac:dyDescent="0.25">
      <c r="A205" s="3">
        <v>202090264</v>
      </c>
      <c r="B205" t="s">
        <v>206</v>
      </c>
      <c r="C205">
        <v>38</v>
      </c>
      <c r="D205" s="11">
        <v>4.8</v>
      </c>
      <c r="E205" s="11">
        <f>Grupo1_Item1_EletivoSUS[[#This Row],[VALOR UNITÁRIO REFERÊNCIA]]*Grupo1_Item1_EletivoSUS[[#This Row],[QUANTIDADE ANUAL]]</f>
        <v>182.4</v>
      </c>
      <c r="F205" s="13"/>
      <c r="G205" s="11">
        <f>Grupo1_Item1_EletivoSUS[[#This Row],[VALOR UNITÁRIO REFERÊNCIA]]+Grupo1_Item1_EletivoSUS[[#This Row],[VALOR UNITÁRIO REFERÊNCIA]]*Grupo1_Item1_EletivoSUS[[#This Row],[% APLICADO]]</f>
        <v>4.8</v>
      </c>
      <c r="H205" s="11">
        <f>Grupo1_Item1_EletivoSUS[[#This Row],[VALOR UNITÁRIO COM %]]*Grupo1_Item1_EletivoSUS[[#This Row],[QUANTIDADE ANUAL]]</f>
        <v>182.4</v>
      </c>
    </row>
    <row r="206" spans="1:8" x14ac:dyDescent="0.25">
      <c r="A206" s="3">
        <v>202090302</v>
      </c>
      <c r="B206" t="s">
        <v>207</v>
      </c>
      <c r="C206" s="2">
        <v>3003</v>
      </c>
      <c r="D206" s="11">
        <v>1.89</v>
      </c>
      <c r="E206" s="11">
        <f>Grupo1_Item1_EletivoSUS[[#This Row],[VALOR UNITÁRIO REFERÊNCIA]]*Grupo1_Item1_EletivoSUS[[#This Row],[QUANTIDADE ANUAL]]</f>
        <v>5675.67</v>
      </c>
      <c r="F206" s="13"/>
      <c r="G206" s="11">
        <f>Grupo1_Item1_EletivoSUS[[#This Row],[VALOR UNITÁRIO REFERÊNCIA]]+Grupo1_Item1_EletivoSUS[[#This Row],[VALOR UNITÁRIO REFERÊNCIA]]*Grupo1_Item1_EletivoSUS[[#This Row],[% APLICADO]]</f>
        <v>1.89</v>
      </c>
      <c r="H206" s="11">
        <f>Grupo1_Item1_EletivoSUS[[#This Row],[VALOR UNITÁRIO COM %]]*Grupo1_Item1_EletivoSUS[[#This Row],[QUANTIDADE ANUAL]]</f>
        <v>5675.67</v>
      </c>
    </row>
    <row r="207" spans="1:8" x14ac:dyDescent="0.25">
      <c r="A207" s="3">
        <v>202100030</v>
      </c>
      <c r="B207" t="s">
        <v>208</v>
      </c>
      <c r="C207">
        <v>3</v>
      </c>
      <c r="D207" s="11">
        <v>160</v>
      </c>
      <c r="E207" s="11">
        <f>Grupo1_Item1_EletivoSUS[[#This Row],[VALOR UNITÁRIO REFERÊNCIA]]*Grupo1_Item1_EletivoSUS[[#This Row],[QUANTIDADE ANUAL]]</f>
        <v>480</v>
      </c>
      <c r="F207" s="13"/>
      <c r="G207" s="11">
        <f>Grupo1_Item1_EletivoSUS[[#This Row],[VALOR UNITÁRIO REFERÊNCIA]]+Grupo1_Item1_EletivoSUS[[#This Row],[VALOR UNITÁRIO REFERÊNCIA]]*Grupo1_Item1_EletivoSUS[[#This Row],[% APLICADO]]</f>
        <v>160</v>
      </c>
      <c r="H207" s="11">
        <f>Grupo1_Item1_EletivoSUS[[#This Row],[VALOR UNITÁRIO COM %]]*Grupo1_Item1_EletivoSUS[[#This Row],[QUANTIDADE ANUAL]]</f>
        <v>480</v>
      </c>
    </row>
    <row r="208" spans="1:8" x14ac:dyDescent="0.25">
      <c r="A208" s="3">
        <v>202110052</v>
      </c>
      <c r="B208" t="s">
        <v>209</v>
      </c>
      <c r="C208">
        <v>15</v>
      </c>
      <c r="D208" s="11">
        <v>12.1</v>
      </c>
      <c r="E208" s="11">
        <f>Grupo1_Item1_EletivoSUS[[#This Row],[VALOR UNITÁRIO REFERÊNCIA]]*Grupo1_Item1_EletivoSUS[[#This Row],[QUANTIDADE ANUAL]]</f>
        <v>181.5</v>
      </c>
      <c r="F208" s="13"/>
      <c r="G208" s="11">
        <f>Grupo1_Item1_EletivoSUS[[#This Row],[VALOR UNITÁRIO REFERÊNCIA]]+Grupo1_Item1_EletivoSUS[[#This Row],[VALOR UNITÁRIO REFERÊNCIA]]*Grupo1_Item1_EletivoSUS[[#This Row],[% APLICADO]]</f>
        <v>12.1</v>
      </c>
      <c r="H208" s="11">
        <f>Grupo1_Item1_EletivoSUS[[#This Row],[VALOR UNITÁRIO COM %]]*Grupo1_Item1_EletivoSUS[[#This Row],[QUANTIDADE ANUAL]]</f>
        <v>181.5</v>
      </c>
    </row>
    <row r="209" spans="1:8" x14ac:dyDescent="0.25">
      <c r="A209" s="3">
        <v>202110079</v>
      </c>
      <c r="B209" t="s">
        <v>210</v>
      </c>
      <c r="C209">
        <v>3</v>
      </c>
      <c r="D209" s="11">
        <v>5.5</v>
      </c>
      <c r="E209" s="11">
        <f>Grupo1_Item1_EletivoSUS[[#This Row],[VALOR UNITÁRIO REFERÊNCIA]]*Grupo1_Item1_EletivoSUS[[#This Row],[QUANTIDADE ANUAL]]</f>
        <v>16.5</v>
      </c>
      <c r="F209" s="13"/>
      <c r="G209" s="11">
        <f>Grupo1_Item1_EletivoSUS[[#This Row],[VALOR UNITÁRIO REFERÊNCIA]]+Grupo1_Item1_EletivoSUS[[#This Row],[VALOR UNITÁRIO REFERÊNCIA]]*Grupo1_Item1_EletivoSUS[[#This Row],[% APLICADO]]</f>
        <v>5.5</v>
      </c>
      <c r="H209" s="11">
        <f>Grupo1_Item1_EletivoSUS[[#This Row],[VALOR UNITÁRIO COM %]]*Grupo1_Item1_EletivoSUS[[#This Row],[QUANTIDADE ANUAL]]</f>
        <v>16.5</v>
      </c>
    </row>
    <row r="210" spans="1:8" x14ac:dyDescent="0.25">
      <c r="A210" s="3">
        <v>202110109</v>
      </c>
      <c r="B210" t="s">
        <v>211</v>
      </c>
      <c r="C210">
        <v>8</v>
      </c>
      <c r="D210" s="11">
        <v>5.5</v>
      </c>
      <c r="E210" s="11">
        <f>Grupo1_Item1_EletivoSUS[[#This Row],[VALOR UNITÁRIO REFERÊNCIA]]*Grupo1_Item1_EletivoSUS[[#This Row],[QUANTIDADE ANUAL]]</f>
        <v>44</v>
      </c>
      <c r="F210" s="13"/>
      <c r="G210" s="11">
        <f>Grupo1_Item1_EletivoSUS[[#This Row],[VALOR UNITÁRIO REFERÊNCIA]]+Grupo1_Item1_EletivoSUS[[#This Row],[VALOR UNITÁRIO REFERÊNCIA]]*Grupo1_Item1_EletivoSUS[[#This Row],[% APLICADO]]</f>
        <v>5.5</v>
      </c>
      <c r="H210" s="11">
        <f>Grupo1_Item1_EletivoSUS[[#This Row],[VALOR UNITÁRIO COM %]]*Grupo1_Item1_EletivoSUS[[#This Row],[QUANTIDADE ANUAL]]</f>
        <v>44</v>
      </c>
    </row>
    <row r="211" spans="1:8" x14ac:dyDescent="0.25">
      <c r="A211" s="3">
        <v>202120082</v>
      </c>
      <c r="B211" t="s">
        <v>212</v>
      </c>
      <c r="C211" s="2">
        <v>2522</v>
      </c>
      <c r="D211" s="11">
        <v>1.37</v>
      </c>
      <c r="E211" s="11">
        <f>Grupo1_Item1_EletivoSUS[[#This Row],[VALOR UNITÁRIO REFERÊNCIA]]*Grupo1_Item1_EletivoSUS[[#This Row],[QUANTIDADE ANUAL]]</f>
        <v>3455.1400000000003</v>
      </c>
      <c r="F211" s="13"/>
      <c r="G211" s="11">
        <f>Grupo1_Item1_EletivoSUS[[#This Row],[VALOR UNITÁRIO REFERÊNCIA]]+Grupo1_Item1_EletivoSUS[[#This Row],[VALOR UNITÁRIO REFERÊNCIA]]*Grupo1_Item1_EletivoSUS[[#This Row],[% APLICADO]]</f>
        <v>1.37</v>
      </c>
      <c r="H211" s="11">
        <f>Grupo1_Item1_EletivoSUS[[#This Row],[VALOR UNITÁRIO COM %]]*Grupo1_Item1_EletivoSUS[[#This Row],[QUANTIDADE ANUAL]]</f>
        <v>3455.1400000000003</v>
      </c>
    </row>
    <row r="212" spans="1:8" x14ac:dyDescent="0.25">
      <c r="A212" s="3">
        <v>202120090</v>
      </c>
      <c r="B212" t="s">
        <v>213</v>
      </c>
      <c r="C212">
        <v>755</v>
      </c>
      <c r="D212" s="11">
        <v>2.73</v>
      </c>
      <c r="E212" s="11">
        <f>Grupo1_Item1_EletivoSUS[[#This Row],[VALOR UNITÁRIO REFERÊNCIA]]*Grupo1_Item1_EletivoSUS[[#This Row],[QUANTIDADE ANUAL]]</f>
        <v>2061.15</v>
      </c>
      <c r="F212" s="13"/>
      <c r="G212" s="11">
        <f>Grupo1_Item1_EletivoSUS[[#This Row],[VALOR UNITÁRIO REFERÊNCIA]]+Grupo1_Item1_EletivoSUS[[#This Row],[VALOR UNITÁRIO REFERÊNCIA]]*Grupo1_Item1_EletivoSUS[[#This Row],[% APLICADO]]</f>
        <v>2.73</v>
      </c>
      <c r="H212" s="11">
        <f>Grupo1_Item1_EletivoSUS[[#This Row],[VALOR UNITÁRIO COM %]]*Grupo1_Item1_EletivoSUS[[#This Row],[QUANTIDADE ANUAL]]</f>
        <v>2061.15</v>
      </c>
    </row>
    <row r="213" spans="1:8" x14ac:dyDescent="0.25">
      <c r="A213" s="3">
        <v>203010035</v>
      </c>
      <c r="B213" t="s">
        <v>214</v>
      </c>
      <c r="C213">
        <v>11</v>
      </c>
      <c r="D213" s="11">
        <v>10.65</v>
      </c>
      <c r="E213" s="11">
        <f>Grupo1_Item1_EletivoSUS[[#This Row],[VALOR UNITÁRIO REFERÊNCIA]]*Grupo1_Item1_EletivoSUS[[#This Row],[QUANTIDADE ANUAL]]</f>
        <v>117.15</v>
      </c>
      <c r="F213" s="13"/>
      <c r="G213" s="11">
        <f>Grupo1_Item1_EletivoSUS[[#This Row],[VALOR UNITÁRIO REFERÊNCIA]]+Grupo1_Item1_EletivoSUS[[#This Row],[VALOR UNITÁRIO REFERÊNCIA]]*Grupo1_Item1_EletivoSUS[[#This Row],[% APLICADO]]</f>
        <v>10.65</v>
      </c>
      <c r="H213" s="11">
        <f>Grupo1_Item1_EletivoSUS[[#This Row],[VALOR UNITÁRIO COM %]]*Grupo1_Item1_EletivoSUS[[#This Row],[QUANTIDADE ANUAL]]</f>
        <v>117.15</v>
      </c>
    </row>
    <row r="214" spans="1:8" x14ac:dyDescent="0.25">
      <c r="A214" s="3">
        <v>214010058</v>
      </c>
      <c r="B214" t="s">
        <v>215</v>
      </c>
      <c r="C214">
        <v>404</v>
      </c>
      <c r="D214" s="11">
        <v>1</v>
      </c>
      <c r="E214" s="11">
        <f>Grupo1_Item1_EletivoSUS[[#This Row],[VALOR UNITÁRIO REFERÊNCIA]]*Grupo1_Item1_EletivoSUS[[#This Row],[QUANTIDADE ANUAL]]</f>
        <v>404</v>
      </c>
      <c r="F214" s="13"/>
      <c r="G214" s="11">
        <f>Grupo1_Item1_EletivoSUS[[#This Row],[VALOR UNITÁRIO REFERÊNCIA]]+Grupo1_Item1_EletivoSUS[[#This Row],[VALOR UNITÁRIO REFERÊNCIA]]*Grupo1_Item1_EletivoSUS[[#This Row],[% APLICADO]]</f>
        <v>1</v>
      </c>
      <c r="H214" s="11">
        <f>Grupo1_Item1_EletivoSUS[[#This Row],[VALOR UNITÁRIO COM %]]*Grupo1_Item1_EletivoSUS[[#This Row],[QUANTIDADE ANUAL]]</f>
        <v>404</v>
      </c>
    </row>
    <row r="215" spans="1:8" x14ac:dyDescent="0.25">
      <c r="A215" t="s">
        <v>216</v>
      </c>
      <c r="E215" s="1">
        <f>SUBTOTAL(109,Grupo1_Item1_EletivoSUS[VALOR ANUAL])</f>
        <v>3404426.5199999986</v>
      </c>
      <c r="F215" s="4" t="e">
        <f>SUBTOTAL(101,Grupo1_Item1_EletivoSUS[% APLICADO])</f>
        <v>#DIV/0!</v>
      </c>
      <c r="G215" s="5"/>
      <c r="H215" s="1">
        <f>SUBTOTAL(109,Grupo1_Item1_EletivoSUS[VALOR ANUAL COM %])</f>
        <v>3404426.5199999986</v>
      </c>
    </row>
    <row r="216" spans="1:8" x14ac:dyDescent="0.25">
      <c r="F216" s="6" t="s">
        <v>222</v>
      </c>
    </row>
  </sheetData>
  <sheetProtection algorithmName="SHA-512" hashValue="mycFyBEy4coR5GoaqXk0YIfVDpdm41+FIpgILvHhkC1O3B77JCFFwg/Emasb4N5InBc24GQzFYYQf2VHARhGUQ==" saltValue="dVGXlkZs78UhTEAxua4krw==" spinCount="100000" sheet="1" objects="1" scenarios="1"/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15BDAC-6EA6-46B5-88C2-FD140344B78D}">
  <dimension ref="A1:G40"/>
  <sheetViews>
    <sheetView workbookViewId="0">
      <selection activeCell="B28" sqref="B28"/>
    </sheetView>
  </sheetViews>
  <sheetFormatPr defaultRowHeight="15" x14ac:dyDescent="0.25"/>
  <cols>
    <col min="1" max="1" width="106.85546875" bestFit="1" customWidth="1"/>
    <col min="2" max="2" width="22.28515625" bestFit="1" customWidth="1"/>
    <col min="3" max="3" width="30.28515625" bestFit="1" customWidth="1"/>
    <col min="4" max="4" width="16.140625" bestFit="1" customWidth="1"/>
    <col min="5" max="5" width="14.28515625" bestFit="1" customWidth="1"/>
    <col min="6" max="6" width="25.85546875" bestFit="1" customWidth="1"/>
    <col min="7" max="7" width="23.140625" bestFit="1" customWidth="1"/>
  </cols>
  <sheetData>
    <row r="1" spans="1:7" x14ac:dyDescent="0.25">
      <c r="A1" t="s">
        <v>0</v>
      </c>
      <c r="B1" t="s">
        <v>1</v>
      </c>
      <c r="C1" t="s">
        <v>221</v>
      </c>
      <c r="D1" t="s">
        <v>2</v>
      </c>
      <c r="E1" t="s">
        <v>217</v>
      </c>
      <c r="F1" t="s">
        <v>219</v>
      </c>
      <c r="G1" t="s">
        <v>220</v>
      </c>
    </row>
    <row r="2" spans="1:7" x14ac:dyDescent="0.25">
      <c r="A2" t="s">
        <v>223</v>
      </c>
      <c r="B2">
        <v>2</v>
      </c>
      <c r="C2" s="11">
        <v>36.31</v>
      </c>
      <c r="D2" s="11">
        <f>Grupo1_Item2_EletivoCBHPM[[#This Row],[VALOR UNITÁRIO REFERÊNCIA]]*Grupo1_Item2_EletivoCBHPM[[#This Row],[QUANTIDADE ANUAL]]</f>
        <v>72.62</v>
      </c>
      <c r="E2" s="13"/>
      <c r="F2" s="11">
        <f>Grupo1_Item2_EletivoCBHPM[[#This Row],[VALOR UNITÁRIO REFERÊNCIA]]-Grupo1_Item2_EletivoCBHPM[[#This Row],[VALOR UNITÁRIO REFERÊNCIA]]*Grupo1_Item2_EletivoCBHPM[[#This Row],[% APLICADO]]</f>
        <v>36.31</v>
      </c>
      <c r="G2" s="11">
        <f>Grupo1_Item2_EletivoCBHPM[[#This Row],[VALOR UNITÁRIO COM %]]*Grupo1_Item2_EletivoCBHPM[[#This Row],[QUANTIDADE ANUAL]]</f>
        <v>72.62</v>
      </c>
    </row>
    <row r="3" spans="1:7" x14ac:dyDescent="0.25">
      <c r="A3" t="s">
        <v>224</v>
      </c>
      <c r="B3">
        <v>2</v>
      </c>
      <c r="C3" s="11">
        <v>36.31</v>
      </c>
      <c r="D3" s="11">
        <f>Grupo1_Item2_EletivoCBHPM[[#This Row],[VALOR UNITÁRIO REFERÊNCIA]]*Grupo1_Item2_EletivoCBHPM[[#This Row],[QUANTIDADE ANUAL]]</f>
        <v>72.62</v>
      </c>
      <c r="E3" s="13"/>
      <c r="F3" s="11">
        <f>Grupo1_Item2_EletivoCBHPM[[#This Row],[VALOR UNITÁRIO REFERÊNCIA]]-Grupo1_Item2_EletivoCBHPM[[#This Row],[VALOR UNITÁRIO REFERÊNCIA]]*Grupo1_Item2_EletivoCBHPM[[#This Row],[% APLICADO]]</f>
        <v>36.31</v>
      </c>
      <c r="G3" s="11">
        <f>Grupo1_Item2_EletivoCBHPM[[#This Row],[VALOR UNITÁRIO COM %]]*Grupo1_Item2_EletivoCBHPM[[#This Row],[QUANTIDADE ANUAL]]</f>
        <v>72.62</v>
      </c>
    </row>
    <row r="4" spans="1:7" x14ac:dyDescent="0.25">
      <c r="A4" t="s">
        <v>225</v>
      </c>
      <c r="B4">
        <v>3</v>
      </c>
      <c r="C4" s="11">
        <v>14.94</v>
      </c>
      <c r="D4" s="11">
        <f>Grupo1_Item2_EletivoCBHPM[[#This Row],[VALOR UNITÁRIO REFERÊNCIA]]*Grupo1_Item2_EletivoCBHPM[[#This Row],[QUANTIDADE ANUAL]]</f>
        <v>44.82</v>
      </c>
      <c r="E4" s="13"/>
      <c r="F4" s="11">
        <f>Grupo1_Item2_EletivoCBHPM[[#This Row],[VALOR UNITÁRIO REFERÊNCIA]]-Grupo1_Item2_EletivoCBHPM[[#This Row],[VALOR UNITÁRIO REFERÊNCIA]]*Grupo1_Item2_EletivoCBHPM[[#This Row],[% APLICADO]]</f>
        <v>14.94</v>
      </c>
      <c r="G4" s="11">
        <f>Grupo1_Item2_EletivoCBHPM[[#This Row],[VALOR UNITÁRIO COM %]]*Grupo1_Item2_EletivoCBHPM[[#This Row],[QUANTIDADE ANUAL]]</f>
        <v>44.82</v>
      </c>
    </row>
    <row r="5" spans="1:7" x14ac:dyDescent="0.25">
      <c r="A5" t="s">
        <v>226</v>
      </c>
      <c r="B5">
        <v>6</v>
      </c>
      <c r="C5" s="11">
        <v>68.86</v>
      </c>
      <c r="D5" s="11">
        <f>Grupo1_Item2_EletivoCBHPM[[#This Row],[VALOR UNITÁRIO REFERÊNCIA]]*Grupo1_Item2_EletivoCBHPM[[#This Row],[QUANTIDADE ANUAL]]</f>
        <v>413.15999999999997</v>
      </c>
      <c r="E5" s="13"/>
      <c r="F5" s="11">
        <f>Grupo1_Item2_EletivoCBHPM[[#This Row],[VALOR UNITÁRIO REFERÊNCIA]]-Grupo1_Item2_EletivoCBHPM[[#This Row],[VALOR UNITÁRIO REFERÊNCIA]]*Grupo1_Item2_EletivoCBHPM[[#This Row],[% APLICADO]]</f>
        <v>68.86</v>
      </c>
      <c r="G5" s="11">
        <f>Grupo1_Item2_EletivoCBHPM[[#This Row],[VALOR UNITÁRIO COM %]]*Grupo1_Item2_EletivoCBHPM[[#This Row],[QUANTIDADE ANUAL]]</f>
        <v>413.15999999999997</v>
      </c>
    </row>
    <row r="6" spans="1:7" x14ac:dyDescent="0.25">
      <c r="A6" t="s">
        <v>227</v>
      </c>
      <c r="B6">
        <v>59</v>
      </c>
      <c r="C6" s="11">
        <v>44.91</v>
      </c>
      <c r="D6" s="11">
        <f>Grupo1_Item2_EletivoCBHPM[[#This Row],[VALOR UNITÁRIO REFERÊNCIA]]*Grupo1_Item2_EletivoCBHPM[[#This Row],[QUANTIDADE ANUAL]]</f>
        <v>2649.6899999999996</v>
      </c>
      <c r="E6" s="13"/>
      <c r="F6" s="11">
        <f>Grupo1_Item2_EletivoCBHPM[[#This Row],[VALOR UNITÁRIO REFERÊNCIA]]-Grupo1_Item2_EletivoCBHPM[[#This Row],[VALOR UNITÁRIO REFERÊNCIA]]*Grupo1_Item2_EletivoCBHPM[[#This Row],[% APLICADO]]</f>
        <v>44.91</v>
      </c>
      <c r="G6" s="11">
        <f>Grupo1_Item2_EletivoCBHPM[[#This Row],[VALOR UNITÁRIO COM %]]*Grupo1_Item2_EletivoCBHPM[[#This Row],[QUANTIDADE ANUAL]]</f>
        <v>2649.6899999999996</v>
      </c>
    </row>
    <row r="7" spans="1:7" x14ac:dyDescent="0.25">
      <c r="A7" t="s">
        <v>228</v>
      </c>
      <c r="B7">
        <v>3</v>
      </c>
      <c r="C7" s="11">
        <v>184.24</v>
      </c>
      <c r="D7" s="11">
        <f>Grupo1_Item2_EletivoCBHPM[[#This Row],[VALOR UNITÁRIO REFERÊNCIA]]*Grupo1_Item2_EletivoCBHPM[[#This Row],[QUANTIDADE ANUAL]]</f>
        <v>552.72</v>
      </c>
      <c r="E7" s="13"/>
      <c r="F7" s="11">
        <f>Grupo1_Item2_EletivoCBHPM[[#This Row],[VALOR UNITÁRIO REFERÊNCIA]]-Grupo1_Item2_EletivoCBHPM[[#This Row],[VALOR UNITÁRIO REFERÊNCIA]]*Grupo1_Item2_EletivoCBHPM[[#This Row],[% APLICADO]]</f>
        <v>184.24</v>
      </c>
      <c r="G7" s="11">
        <f>Grupo1_Item2_EletivoCBHPM[[#This Row],[VALOR UNITÁRIO COM %]]*Grupo1_Item2_EletivoCBHPM[[#This Row],[QUANTIDADE ANUAL]]</f>
        <v>552.72</v>
      </c>
    </row>
    <row r="8" spans="1:7" x14ac:dyDescent="0.25">
      <c r="A8" t="s">
        <v>229</v>
      </c>
      <c r="B8">
        <v>5</v>
      </c>
      <c r="C8" s="11">
        <v>14.57</v>
      </c>
      <c r="D8" s="11">
        <f>Grupo1_Item2_EletivoCBHPM[[#This Row],[VALOR UNITÁRIO REFERÊNCIA]]*Grupo1_Item2_EletivoCBHPM[[#This Row],[QUANTIDADE ANUAL]]</f>
        <v>72.849999999999994</v>
      </c>
      <c r="E8" s="13"/>
      <c r="F8" s="11">
        <f>Grupo1_Item2_EletivoCBHPM[[#This Row],[VALOR UNITÁRIO REFERÊNCIA]]-Grupo1_Item2_EletivoCBHPM[[#This Row],[VALOR UNITÁRIO REFERÊNCIA]]*Grupo1_Item2_EletivoCBHPM[[#This Row],[% APLICADO]]</f>
        <v>14.57</v>
      </c>
      <c r="G8" s="11">
        <f>Grupo1_Item2_EletivoCBHPM[[#This Row],[VALOR UNITÁRIO COM %]]*Grupo1_Item2_EletivoCBHPM[[#This Row],[QUANTIDADE ANUAL]]</f>
        <v>72.849999999999994</v>
      </c>
    </row>
    <row r="9" spans="1:7" x14ac:dyDescent="0.25">
      <c r="A9" t="s">
        <v>230</v>
      </c>
      <c r="B9">
        <v>2</v>
      </c>
      <c r="C9" s="11">
        <v>581.57000000000005</v>
      </c>
      <c r="D9" s="11">
        <f>Grupo1_Item2_EletivoCBHPM[[#This Row],[VALOR UNITÁRIO REFERÊNCIA]]*Grupo1_Item2_EletivoCBHPM[[#This Row],[QUANTIDADE ANUAL]]</f>
        <v>1163.1400000000001</v>
      </c>
      <c r="E9" s="13"/>
      <c r="F9" s="11">
        <f>Grupo1_Item2_EletivoCBHPM[[#This Row],[VALOR UNITÁRIO REFERÊNCIA]]-Grupo1_Item2_EletivoCBHPM[[#This Row],[VALOR UNITÁRIO REFERÊNCIA]]*Grupo1_Item2_EletivoCBHPM[[#This Row],[% APLICADO]]</f>
        <v>581.57000000000005</v>
      </c>
      <c r="G9" s="11">
        <f>Grupo1_Item2_EletivoCBHPM[[#This Row],[VALOR UNITÁRIO COM %]]*Grupo1_Item2_EletivoCBHPM[[#This Row],[QUANTIDADE ANUAL]]</f>
        <v>1163.1400000000001</v>
      </c>
    </row>
    <row r="10" spans="1:7" x14ac:dyDescent="0.25">
      <c r="A10" t="s">
        <v>231</v>
      </c>
      <c r="B10">
        <v>2</v>
      </c>
      <c r="C10" s="11">
        <v>167.61</v>
      </c>
      <c r="D10" s="11">
        <f>Grupo1_Item2_EletivoCBHPM[[#This Row],[VALOR UNITÁRIO REFERÊNCIA]]*Grupo1_Item2_EletivoCBHPM[[#This Row],[QUANTIDADE ANUAL]]</f>
        <v>335.22</v>
      </c>
      <c r="E10" s="13"/>
      <c r="F10" s="11">
        <f>Grupo1_Item2_EletivoCBHPM[[#This Row],[VALOR UNITÁRIO REFERÊNCIA]]-Grupo1_Item2_EletivoCBHPM[[#This Row],[VALOR UNITÁRIO REFERÊNCIA]]*Grupo1_Item2_EletivoCBHPM[[#This Row],[% APLICADO]]</f>
        <v>167.61</v>
      </c>
      <c r="G10" s="11">
        <f>Grupo1_Item2_EletivoCBHPM[[#This Row],[VALOR UNITÁRIO COM %]]*Grupo1_Item2_EletivoCBHPM[[#This Row],[QUANTIDADE ANUAL]]</f>
        <v>335.22</v>
      </c>
    </row>
    <row r="11" spans="1:7" x14ac:dyDescent="0.25">
      <c r="A11" t="s">
        <v>232</v>
      </c>
      <c r="B11">
        <v>2</v>
      </c>
      <c r="C11" s="11">
        <v>688.4</v>
      </c>
      <c r="D11" s="11">
        <f>Grupo1_Item2_EletivoCBHPM[[#This Row],[VALOR UNITÁRIO REFERÊNCIA]]*Grupo1_Item2_EletivoCBHPM[[#This Row],[QUANTIDADE ANUAL]]</f>
        <v>1376.8</v>
      </c>
      <c r="E11" s="13"/>
      <c r="F11" s="11">
        <f>Grupo1_Item2_EletivoCBHPM[[#This Row],[VALOR UNITÁRIO REFERÊNCIA]]-Grupo1_Item2_EletivoCBHPM[[#This Row],[VALOR UNITÁRIO REFERÊNCIA]]*Grupo1_Item2_EletivoCBHPM[[#This Row],[% APLICADO]]</f>
        <v>688.4</v>
      </c>
      <c r="G11" s="11">
        <f>Grupo1_Item2_EletivoCBHPM[[#This Row],[VALOR UNITÁRIO COM %]]*Grupo1_Item2_EletivoCBHPM[[#This Row],[QUANTIDADE ANUAL]]</f>
        <v>1376.8</v>
      </c>
    </row>
    <row r="12" spans="1:7" x14ac:dyDescent="0.25">
      <c r="A12" t="s">
        <v>233</v>
      </c>
      <c r="B12">
        <v>194</v>
      </c>
      <c r="C12" s="11">
        <v>38.74</v>
      </c>
      <c r="D12" s="11">
        <f>Grupo1_Item2_EletivoCBHPM[[#This Row],[VALOR UNITÁRIO REFERÊNCIA]]*Grupo1_Item2_EletivoCBHPM[[#This Row],[QUANTIDADE ANUAL]]</f>
        <v>7515.56</v>
      </c>
      <c r="E12" s="13"/>
      <c r="F12" s="11">
        <f>Grupo1_Item2_EletivoCBHPM[[#This Row],[VALOR UNITÁRIO REFERÊNCIA]]-Grupo1_Item2_EletivoCBHPM[[#This Row],[VALOR UNITÁRIO REFERÊNCIA]]*Grupo1_Item2_EletivoCBHPM[[#This Row],[% APLICADO]]</f>
        <v>38.74</v>
      </c>
      <c r="G12" s="11">
        <f>Grupo1_Item2_EletivoCBHPM[[#This Row],[VALOR UNITÁRIO COM %]]*Grupo1_Item2_EletivoCBHPM[[#This Row],[QUANTIDADE ANUAL]]</f>
        <v>7515.56</v>
      </c>
    </row>
    <row r="13" spans="1:7" x14ac:dyDescent="0.25">
      <c r="A13" t="s">
        <v>234</v>
      </c>
      <c r="B13">
        <v>9</v>
      </c>
      <c r="C13" s="11">
        <v>115.47</v>
      </c>
      <c r="D13" s="11">
        <f>Grupo1_Item2_EletivoCBHPM[[#This Row],[VALOR UNITÁRIO REFERÊNCIA]]*Grupo1_Item2_EletivoCBHPM[[#This Row],[QUANTIDADE ANUAL]]</f>
        <v>1039.23</v>
      </c>
      <c r="E13" s="13"/>
      <c r="F13" s="11">
        <f>Grupo1_Item2_EletivoCBHPM[[#This Row],[VALOR UNITÁRIO REFERÊNCIA]]-Grupo1_Item2_EletivoCBHPM[[#This Row],[VALOR UNITÁRIO REFERÊNCIA]]*Grupo1_Item2_EletivoCBHPM[[#This Row],[% APLICADO]]</f>
        <v>115.47</v>
      </c>
      <c r="G13" s="11">
        <f>Grupo1_Item2_EletivoCBHPM[[#This Row],[VALOR UNITÁRIO COM %]]*Grupo1_Item2_EletivoCBHPM[[#This Row],[QUANTIDADE ANUAL]]</f>
        <v>1039.23</v>
      </c>
    </row>
    <row r="14" spans="1:7" x14ac:dyDescent="0.25">
      <c r="A14" t="s">
        <v>235</v>
      </c>
      <c r="B14">
        <v>6</v>
      </c>
      <c r="C14" s="11">
        <v>167.61</v>
      </c>
      <c r="D14" s="11">
        <f>Grupo1_Item2_EletivoCBHPM[[#This Row],[VALOR UNITÁRIO REFERÊNCIA]]*Grupo1_Item2_EletivoCBHPM[[#This Row],[QUANTIDADE ANUAL]]</f>
        <v>1005.6600000000001</v>
      </c>
      <c r="E14" s="13"/>
      <c r="F14" s="11">
        <f>Grupo1_Item2_EletivoCBHPM[[#This Row],[VALOR UNITÁRIO REFERÊNCIA]]-Grupo1_Item2_EletivoCBHPM[[#This Row],[VALOR UNITÁRIO REFERÊNCIA]]*Grupo1_Item2_EletivoCBHPM[[#This Row],[% APLICADO]]</f>
        <v>167.61</v>
      </c>
      <c r="G14" s="11">
        <f>Grupo1_Item2_EletivoCBHPM[[#This Row],[VALOR UNITÁRIO COM %]]*Grupo1_Item2_EletivoCBHPM[[#This Row],[QUANTIDADE ANUAL]]</f>
        <v>1005.6600000000001</v>
      </c>
    </row>
    <row r="15" spans="1:7" x14ac:dyDescent="0.25">
      <c r="A15" t="s">
        <v>236</v>
      </c>
      <c r="B15">
        <v>3</v>
      </c>
      <c r="C15" s="11">
        <v>111.09</v>
      </c>
      <c r="D15" s="11">
        <f>Grupo1_Item2_EletivoCBHPM[[#This Row],[VALOR UNITÁRIO REFERÊNCIA]]*Grupo1_Item2_EletivoCBHPM[[#This Row],[QUANTIDADE ANUAL]]</f>
        <v>333.27</v>
      </c>
      <c r="E15" s="13"/>
      <c r="F15" s="11">
        <f>Grupo1_Item2_EletivoCBHPM[[#This Row],[VALOR UNITÁRIO REFERÊNCIA]]-Grupo1_Item2_EletivoCBHPM[[#This Row],[VALOR UNITÁRIO REFERÊNCIA]]*Grupo1_Item2_EletivoCBHPM[[#This Row],[% APLICADO]]</f>
        <v>111.09</v>
      </c>
      <c r="G15" s="11">
        <f>Grupo1_Item2_EletivoCBHPM[[#This Row],[VALOR UNITÁRIO COM %]]*Grupo1_Item2_EletivoCBHPM[[#This Row],[QUANTIDADE ANUAL]]</f>
        <v>333.27</v>
      </c>
    </row>
    <row r="16" spans="1:7" x14ac:dyDescent="0.25">
      <c r="A16" t="s">
        <v>237</v>
      </c>
      <c r="B16">
        <v>21</v>
      </c>
      <c r="C16" s="11">
        <v>111.09</v>
      </c>
      <c r="D16" s="11">
        <f>Grupo1_Item2_EletivoCBHPM[[#This Row],[VALOR UNITÁRIO REFERÊNCIA]]*Grupo1_Item2_EletivoCBHPM[[#This Row],[QUANTIDADE ANUAL]]</f>
        <v>2332.89</v>
      </c>
      <c r="E16" s="13"/>
      <c r="F16" s="11">
        <f>Grupo1_Item2_EletivoCBHPM[[#This Row],[VALOR UNITÁRIO REFERÊNCIA]]-Grupo1_Item2_EletivoCBHPM[[#This Row],[VALOR UNITÁRIO REFERÊNCIA]]*Grupo1_Item2_EletivoCBHPM[[#This Row],[% APLICADO]]</f>
        <v>111.09</v>
      </c>
      <c r="G16" s="11">
        <f>Grupo1_Item2_EletivoCBHPM[[#This Row],[VALOR UNITÁRIO COM %]]*Grupo1_Item2_EletivoCBHPM[[#This Row],[QUANTIDADE ANUAL]]</f>
        <v>2332.89</v>
      </c>
    </row>
    <row r="17" spans="1:7" x14ac:dyDescent="0.25">
      <c r="A17" t="s">
        <v>238</v>
      </c>
      <c r="B17">
        <v>62</v>
      </c>
      <c r="C17" s="11">
        <v>24.74</v>
      </c>
      <c r="D17" s="11">
        <f>Grupo1_Item2_EletivoCBHPM[[#This Row],[VALOR UNITÁRIO REFERÊNCIA]]*Grupo1_Item2_EletivoCBHPM[[#This Row],[QUANTIDADE ANUAL]]</f>
        <v>1533.8799999999999</v>
      </c>
      <c r="E17" s="13"/>
      <c r="F17" s="11">
        <f>Grupo1_Item2_EletivoCBHPM[[#This Row],[VALOR UNITÁRIO REFERÊNCIA]]-Grupo1_Item2_EletivoCBHPM[[#This Row],[VALOR UNITÁRIO REFERÊNCIA]]*Grupo1_Item2_EletivoCBHPM[[#This Row],[% APLICADO]]</f>
        <v>24.74</v>
      </c>
      <c r="G17" s="11">
        <f>Grupo1_Item2_EletivoCBHPM[[#This Row],[VALOR UNITÁRIO COM %]]*Grupo1_Item2_EletivoCBHPM[[#This Row],[QUANTIDADE ANUAL]]</f>
        <v>1533.8799999999999</v>
      </c>
    </row>
    <row r="18" spans="1:7" x14ac:dyDescent="0.25">
      <c r="A18" t="s">
        <v>239</v>
      </c>
      <c r="B18">
        <v>3</v>
      </c>
      <c r="C18" s="11">
        <v>69.41</v>
      </c>
      <c r="D18" s="11">
        <f>Grupo1_Item2_EletivoCBHPM[[#This Row],[VALOR UNITÁRIO REFERÊNCIA]]*Grupo1_Item2_EletivoCBHPM[[#This Row],[QUANTIDADE ANUAL]]</f>
        <v>208.23</v>
      </c>
      <c r="E18" s="13"/>
      <c r="F18" s="11">
        <f>Grupo1_Item2_EletivoCBHPM[[#This Row],[VALOR UNITÁRIO REFERÊNCIA]]-Grupo1_Item2_EletivoCBHPM[[#This Row],[VALOR UNITÁRIO REFERÊNCIA]]*Grupo1_Item2_EletivoCBHPM[[#This Row],[% APLICADO]]</f>
        <v>69.41</v>
      </c>
      <c r="G18" s="11">
        <f>Grupo1_Item2_EletivoCBHPM[[#This Row],[VALOR UNITÁRIO COM %]]*Grupo1_Item2_EletivoCBHPM[[#This Row],[QUANTIDADE ANUAL]]</f>
        <v>208.23</v>
      </c>
    </row>
    <row r="19" spans="1:7" x14ac:dyDescent="0.25">
      <c r="A19" t="s">
        <v>240</v>
      </c>
      <c r="B19">
        <v>2</v>
      </c>
      <c r="C19" s="11">
        <v>28.43</v>
      </c>
      <c r="D19" s="11">
        <f>Grupo1_Item2_EletivoCBHPM[[#This Row],[VALOR UNITÁRIO REFERÊNCIA]]*Grupo1_Item2_EletivoCBHPM[[#This Row],[QUANTIDADE ANUAL]]</f>
        <v>56.86</v>
      </c>
      <c r="E19" s="13"/>
      <c r="F19" s="11">
        <f>Grupo1_Item2_EletivoCBHPM[[#This Row],[VALOR UNITÁRIO REFERÊNCIA]]-Grupo1_Item2_EletivoCBHPM[[#This Row],[VALOR UNITÁRIO REFERÊNCIA]]*Grupo1_Item2_EletivoCBHPM[[#This Row],[% APLICADO]]</f>
        <v>28.43</v>
      </c>
      <c r="G19" s="11">
        <f>Grupo1_Item2_EletivoCBHPM[[#This Row],[VALOR UNITÁRIO COM %]]*Grupo1_Item2_EletivoCBHPM[[#This Row],[QUANTIDADE ANUAL]]</f>
        <v>56.86</v>
      </c>
    </row>
    <row r="20" spans="1:7" x14ac:dyDescent="0.25">
      <c r="A20" t="s">
        <v>241</v>
      </c>
      <c r="B20">
        <v>26</v>
      </c>
      <c r="C20" s="11">
        <v>51.64</v>
      </c>
      <c r="D20" s="11">
        <f>Grupo1_Item2_EletivoCBHPM[[#This Row],[VALOR UNITÁRIO REFERÊNCIA]]*Grupo1_Item2_EletivoCBHPM[[#This Row],[QUANTIDADE ANUAL]]</f>
        <v>1342.64</v>
      </c>
      <c r="E20" s="13"/>
      <c r="F20" s="11">
        <f>Grupo1_Item2_EletivoCBHPM[[#This Row],[VALOR UNITÁRIO REFERÊNCIA]]-Grupo1_Item2_EletivoCBHPM[[#This Row],[VALOR UNITÁRIO REFERÊNCIA]]*Grupo1_Item2_EletivoCBHPM[[#This Row],[% APLICADO]]</f>
        <v>51.64</v>
      </c>
      <c r="G20" s="11">
        <f>Grupo1_Item2_EletivoCBHPM[[#This Row],[VALOR UNITÁRIO COM %]]*Grupo1_Item2_EletivoCBHPM[[#This Row],[QUANTIDADE ANUAL]]</f>
        <v>1342.64</v>
      </c>
    </row>
    <row r="21" spans="1:7" x14ac:dyDescent="0.25">
      <c r="A21" t="s">
        <v>242</v>
      </c>
      <c r="B21">
        <v>24</v>
      </c>
      <c r="C21" s="11">
        <v>51.64</v>
      </c>
      <c r="D21" s="11">
        <f>Grupo1_Item2_EletivoCBHPM[[#This Row],[VALOR UNITÁRIO REFERÊNCIA]]*Grupo1_Item2_EletivoCBHPM[[#This Row],[QUANTIDADE ANUAL]]</f>
        <v>1239.3600000000001</v>
      </c>
      <c r="E21" s="13"/>
      <c r="F21" s="11">
        <f>Grupo1_Item2_EletivoCBHPM[[#This Row],[VALOR UNITÁRIO REFERÊNCIA]]-Grupo1_Item2_EletivoCBHPM[[#This Row],[VALOR UNITÁRIO REFERÊNCIA]]*Grupo1_Item2_EletivoCBHPM[[#This Row],[% APLICADO]]</f>
        <v>51.64</v>
      </c>
      <c r="G21" s="11">
        <f>Grupo1_Item2_EletivoCBHPM[[#This Row],[VALOR UNITÁRIO COM %]]*Grupo1_Item2_EletivoCBHPM[[#This Row],[QUANTIDADE ANUAL]]</f>
        <v>1239.3600000000001</v>
      </c>
    </row>
    <row r="22" spans="1:7" x14ac:dyDescent="0.25">
      <c r="A22" t="s">
        <v>243</v>
      </c>
      <c r="B22">
        <v>5</v>
      </c>
      <c r="C22" s="11">
        <v>51.64</v>
      </c>
      <c r="D22" s="11">
        <f>Grupo1_Item2_EletivoCBHPM[[#This Row],[VALOR UNITÁRIO REFERÊNCIA]]*Grupo1_Item2_EletivoCBHPM[[#This Row],[QUANTIDADE ANUAL]]</f>
        <v>258.2</v>
      </c>
      <c r="E22" s="13"/>
      <c r="F22" s="11">
        <f>Grupo1_Item2_EletivoCBHPM[[#This Row],[VALOR UNITÁRIO REFERÊNCIA]]-Grupo1_Item2_EletivoCBHPM[[#This Row],[VALOR UNITÁRIO REFERÊNCIA]]*Grupo1_Item2_EletivoCBHPM[[#This Row],[% APLICADO]]</f>
        <v>51.64</v>
      </c>
      <c r="G22" s="11">
        <f>Grupo1_Item2_EletivoCBHPM[[#This Row],[VALOR UNITÁRIO COM %]]*Grupo1_Item2_EletivoCBHPM[[#This Row],[QUANTIDADE ANUAL]]</f>
        <v>258.2</v>
      </c>
    </row>
    <row r="23" spans="1:7" x14ac:dyDescent="0.25">
      <c r="A23" t="s">
        <v>244</v>
      </c>
      <c r="B23">
        <v>2</v>
      </c>
      <c r="C23" s="11">
        <v>24.15</v>
      </c>
      <c r="D23" s="11">
        <f>Grupo1_Item2_EletivoCBHPM[[#This Row],[VALOR UNITÁRIO REFERÊNCIA]]*Grupo1_Item2_EletivoCBHPM[[#This Row],[QUANTIDADE ANUAL]]</f>
        <v>48.3</v>
      </c>
      <c r="E23" s="13"/>
      <c r="F23" s="11">
        <f>Grupo1_Item2_EletivoCBHPM[[#This Row],[VALOR UNITÁRIO REFERÊNCIA]]-Grupo1_Item2_EletivoCBHPM[[#This Row],[VALOR UNITÁRIO REFERÊNCIA]]*Grupo1_Item2_EletivoCBHPM[[#This Row],[% APLICADO]]</f>
        <v>24.15</v>
      </c>
      <c r="G23" s="11">
        <f>Grupo1_Item2_EletivoCBHPM[[#This Row],[VALOR UNITÁRIO COM %]]*Grupo1_Item2_EletivoCBHPM[[#This Row],[QUANTIDADE ANUAL]]</f>
        <v>48.3</v>
      </c>
    </row>
    <row r="24" spans="1:7" x14ac:dyDescent="0.25">
      <c r="A24" t="s">
        <v>258</v>
      </c>
      <c r="B24">
        <v>27</v>
      </c>
      <c r="C24" s="11">
        <v>119.18</v>
      </c>
      <c r="D24" s="11">
        <f>Grupo1_Item2_EletivoCBHPM[[#This Row],[VALOR UNITÁRIO REFERÊNCIA]]*Grupo1_Item2_EletivoCBHPM[[#This Row],[QUANTIDADE ANUAL]]</f>
        <v>3217.86</v>
      </c>
      <c r="E24" s="13"/>
      <c r="F24" s="11">
        <f>Grupo1_Item2_EletivoCBHPM[[#This Row],[VALOR UNITÁRIO REFERÊNCIA]]-Grupo1_Item2_EletivoCBHPM[[#This Row],[VALOR UNITÁRIO REFERÊNCIA]]*Grupo1_Item2_EletivoCBHPM[[#This Row],[% APLICADO]]</f>
        <v>119.18</v>
      </c>
      <c r="G24" s="11">
        <f>Grupo1_Item2_EletivoCBHPM[[#This Row],[VALOR UNITÁRIO COM %]]*Grupo1_Item2_EletivoCBHPM[[#This Row],[QUANTIDADE ANUAL]]</f>
        <v>3217.86</v>
      </c>
    </row>
    <row r="25" spans="1:7" x14ac:dyDescent="0.25">
      <c r="A25" t="s">
        <v>258</v>
      </c>
      <c r="B25">
        <v>27</v>
      </c>
      <c r="C25" s="11">
        <v>119.18</v>
      </c>
      <c r="D25" s="11">
        <f>Grupo1_Item2_EletivoCBHPM[[#This Row],[VALOR UNITÁRIO REFERÊNCIA]]*Grupo1_Item2_EletivoCBHPM[[#This Row],[QUANTIDADE ANUAL]]</f>
        <v>3217.86</v>
      </c>
      <c r="E25" s="13"/>
      <c r="F25" s="11">
        <f>Grupo1_Item2_EletivoCBHPM[[#This Row],[VALOR UNITÁRIO REFERÊNCIA]]-Grupo1_Item2_EletivoCBHPM[[#This Row],[VALOR UNITÁRIO REFERÊNCIA]]*Grupo1_Item2_EletivoCBHPM[[#This Row],[% APLICADO]]</f>
        <v>119.18</v>
      </c>
      <c r="G25" s="11">
        <f>Grupo1_Item2_EletivoCBHPM[[#This Row],[VALOR UNITÁRIO COM %]]*Grupo1_Item2_EletivoCBHPM[[#This Row],[QUANTIDADE ANUAL]]</f>
        <v>3217.86</v>
      </c>
    </row>
    <row r="26" spans="1:7" x14ac:dyDescent="0.25">
      <c r="A26" t="s">
        <v>245</v>
      </c>
      <c r="B26">
        <v>15</v>
      </c>
      <c r="C26" s="11">
        <v>330.05</v>
      </c>
      <c r="D26" s="11">
        <f>Grupo1_Item2_EletivoCBHPM[[#This Row],[VALOR UNITÁRIO REFERÊNCIA]]*Grupo1_Item2_EletivoCBHPM[[#This Row],[QUANTIDADE ANUAL]]</f>
        <v>4950.75</v>
      </c>
      <c r="E26" s="13"/>
      <c r="F26" s="11">
        <f>Grupo1_Item2_EletivoCBHPM[[#This Row],[VALOR UNITÁRIO REFERÊNCIA]]-Grupo1_Item2_EletivoCBHPM[[#This Row],[VALOR UNITÁRIO REFERÊNCIA]]*Grupo1_Item2_EletivoCBHPM[[#This Row],[% APLICADO]]</f>
        <v>330.05</v>
      </c>
      <c r="G26" s="11">
        <f>Grupo1_Item2_EletivoCBHPM[[#This Row],[VALOR UNITÁRIO COM %]]*Grupo1_Item2_EletivoCBHPM[[#This Row],[QUANTIDADE ANUAL]]</f>
        <v>4950.75</v>
      </c>
    </row>
    <row r="27" spans="1:7" x14ac:dyDescent="0.25">
      <c r="A27" t="s">
        <v>246</v>
      </c>
      <c r="B27">
        <v>23</v>
      </c>
      <c r="C27" s="11">
        <v>17.37</v>
      </c>
      <c r="D27" s="11">
        <f>Grupo1_Item2_EletivoCBHPM[[#This Row],[VALOR UNITÁRIO REFERÊNCIA]]*Grupo1_Item2_EletivoCBHPM[[#This Row],[QUANTIDADE ANUAL]]</f>
        <v>399.51000000000005</v>
      </c>
      <c r="E27" s="13"/>
      <c r="F27" s="11">
        <f>Grupo1_Item2_EletivoCBHPM[[#This Row],[VALOR UNITÁRIO REFERÊNCIA]]-Grupo1_Item2_EletivoCBHPM[[#This Row],[VALOR UNITÁRIO REFERÊNCIA]]*Grupo1_Item2_EletivoCBHPM[[#This Row],[% APLICADO]]</f>
        <v>17.37</v>
      </c>
      <c r="G27" s="11">
        <f>Grupo1_Item2_EletivoCBHPM[[#This Row],[VALOR UNITÁRIO COM %]]*Grupo1_Item2_EletivoCBHPM[[#This Row],[QUANTIDADE ANUAL]]</f>
        <v>399.51000000000005</v>
      </c>
    </row>
    <row r="28" spans="1:7" x14ac:dyDescent="0.25">
      <c r="A28" t="s">
        <v>247</v>
      </c>
      <c r="B28">
        <v>2</v>
      </c>
      <c r="C28" s="11">
        <v>68.86</v>
      </c>
      <c r="D28" s="11">
        <f>Grupo1_Item2_EletivoCBHPM[[#This Row],[VALOR UNITÁRIO REFERÊNCIA]]*Grupo1_Item2_EletivoCBHPM[[#This Row],[QUANTIDADE ANUAL]]</f>
        <v>137.72</v>
      </c>
      <c r="E28" s="13"/>
      <c r="F28" s="11">
        <f>Grupo1_Item2_EletivoCBHPM[[#This Row],[VALOR UNITÁRIO REFERÊNCIA]]-Grupo1_Item2_EletivoCBHPM[[#This Row],[VALOR UNITÁRIO REFERÊNCIA]]*Grupo1_Item2_EletivoCBHPM[[#This Row],[% APLICADO]]</f>
        <v>68.86</v>
      </c>
      <c r="G28" s="11">
        <f>Grupo1_Item2_EletivoCBHPM[[#This Row],[VALOR UNITÁRIO COM %]]*Grupo1_Item2_EletivoCBHPM[[#This Row],[QUANTIDADE ANUAL]]</f>
        <v>137.72</v>
      </c>
    </row>
    <row r="29" spans="1:7" x14ac:dyDescent="0.25">
      <c r="A29" t="s">
        <v>248</v>
      </c>
      <c r="B29">
        <v>2</v>
      </c>
      <c r="C29" s="11">
        <v>44.91</v>
      </c>
      <c r="D29" s="11">
        <f>Grupo1_Item2_EletivoCBHPM[[#This Row],[VALOR UNITÁRIO REFERÊNCIA]]*Grupo1_Item2_EletivoCBHPM[[#This Row],[QUANTIDADE ANUAL]]</f>
        <v>89.82</v>
      </c>
      <c r="E29" s="13"/>
      <c r="F29" s="11">
        <f>Grupo1_Item2_EletivoCBHPM[[#This Row],[VALOR UNITÁRIO REFERÊNCIA]]-Grupo1_Item2_EletivoCBHPM[[#This Row],[VALOR UNITÁRIO REFERÊNCIA]]*Grupo1_Item2_EletivoCBHPM[[#This Row],[% APLICADO]]</f>
        <v>44.91</v>
      </c>
      <c r="G29" s="11">
        <f>Grupo1_Item2_EletivoCBHPM[[#This Row],[VALOR UNITÁRIO COM %]]*Grupo1_Item2_EletivoCBHPM[[#This Row],[QUANTIDADE ANUAL]]</f>
        <v>89.82</v>
      </c>
    </row>
    <row r="30" spans="1:7" x14ac:dyDescent="0.25">
      <c r="A30" t="s">
        <v>249</v>
      </c>
      <c r="B30">
        <v>2</v>
      </c>
      <c r="C30" s="11">
        <v>49.88</v>
      </c>
      <c r="D30" s="11">
        <f>Grupo1_Item2_EletivoCBHPM[[#This Row],[VALOR UNITÁRIO REFERÊNCIA]]*Grupo1_Item2_EletivoCBHPM[[#This Row],[QUANTIDADE ANUAL]]</f>
        <v>99.76</v>
      </c>
      <c r="E30" s="13"/>
      <c r="F30" s="11">
        <f>Grupo1_Item2_EletivoCBHPM[[#This Row],[VALOR UNITÁRIO REFERÊNCIA]]-Grupo1_Item2_EletivoCBHPM[[#This Row],[VALOR UNITÁRIO REFERÊNCIA]]*Grupo1_Item2_EletivoCBHPM[[#This Row],[% APLICADO]]</f>
        <v>49.88</v>
      </c>
      <c r="G30" s="11">
        <f>Grupo1_Item2_EletivoCBHPM[[#This Row],[VALOR UNITÁRIO COM %]]*Grupo1_Item2_EletivoCBHPM[[#This Row],[QUANTIDADE ANUAL]]</f>
        <v>99.76</v>
      </c>
    </row>
    <row r="31" spans="1:7" x14ac:dyDescent="0.25">
      <c r="A31" t="s">
        <v>250</v>
      </c>
      <c r="B31">
        <v>5</v>
      </c>
      <c r="C31" s="11">
        <v>346.71</v>
      </c>
      <c r="D31" s="11">
        <f>Grupo1_Item2_EletivoCBHPM[[#This Row],[VALOR UNITÁRIO REFERÊNCIA]]*Grupo1_Item2_EletivoCBHPM[[#This Row],[QUANTIDADE ANUAL]]</f>
        <v>1733.55</v>
      </c>
      <c r="E31" s="13"/>
      <c r="F31" s="11">
        <f>Grupo1_Item2_EletivoCBHPM[[#This Row],[VALOR UNITÁRIO REFERÊNCIA]]-Grupo1_Item2_EletivoCBHPM[[#This Row],[VALOR UNITÁRIO REFERÊNCIA]]*Grupo1_Item2_EletivoCBHPM[[#This Row],[% APLICADO]]</f>
        <v>346.71</v>
      </c>
      <c r="G31" s="11">
        <f>Grupo1_Item2_EletivoCBHPM[[#This Row],[VALOR UNITÁRIO COM %]]*Grupo1_Item2_EletivoCBHPM[[#This Row],[QUANTIDADE ANUAL]]</f>
        <v>1733.55</v>
      </c>
    </row>
    <row r="32" spans="1:7" x14ac:dyDescent="0.25">
      <c r="A32" t="s">
        <v>251</v>
      </c>
      <c r="B32">
        <v>2</v>
      </c>
      <c r="C32" s="11">
        <v>141.29</v>
      </c>
      <c r="D32" s="11">
        <f>Grupo1_Item2_EletivoCBHPM[[#This Row],[VALOR UNITÁRIO REFERÊNCIA]]*Grupo1_Item2_EletivoCBHPM[[#This Row],[QUANTIDADE ANUAL]]</f>
        <v>282.58</v>
      </c>
      <c r="E32" s="13"/>
      <c r="F32" s="11">
        <f>Grupo1_Item2_EletivoCBHPM[[#This Row],[VALOR UNITÁRIO REFERÊNCIA]]-Grupo1_Item2_EletivoCBHPM[[#This Row],[VALOR UNITÁRIO REFERÊNCIA]]*Grupo1_Item2_EletivoCBHPM[[#This Row],[% APLICADO]]</f>
        <v>141.29</v>
      </c>
      <c r="G32" s="11">
        <f>Grupo1_Item2_EletivoCBHPM[[#This Row],[VALOR UNITÁRIO COM %]]*Grupo1_Item2_EletivoCBHPM[[#This Row],[QUANTIDADE ANUAL]]</f>
        <v>282.58</v>
      </c>
    </row>
    <row r="33" spans="1:7" x14ac:dyDescent="0.25">
      <c r="A33" t="s">
        <v>252</v>
      </c>
      <c r="B33">
        <v>392</v>
      </c>
      <c r="C33" s="11">
        <v>64.86</v>
      </c>
      <c r="D33" s="11">
        <f>Grupo1_Item2_EletivoCBHPM[[#This Row],[VALOR UNITÁRIO REFERÊNCIA]]*Grupo1_Item2_EletivoCBHPM[[#This Row],[QUANTIDADE ANUAL]]</f>
        <v>25425.119999999999</v>
      </c>
      <c r="E33" s="13"/>
      <c r="F33" s="11">
        <f>Grupo1_Item2_EletivoCBHPM[[#This Row],[VALOR UNITÁRIO REFERÊNCIA]]-Grupo1_Item2_EletivoCBHPM[[#This Row],[VALOR UNITÁRIO REFERÊNCIA]]*Grupo1_Item2_EletivoCBHPM[[#This Row],[% APLICADO]]</f>
        <v>64.86</v>
      </c>
      <c r="G33" s="11">
        <f>Grupo1_Item2_EletivoCBHPM[[#This Row],[VALOR UNITÁRIO COM %]]*Grupo1_Item2_EletivoCBHPM[[#This Row],[QUANTIDADE ANUAL]]</f>
        <v>25425.119999999999</v>
      </c>
    </row>
    <row r="34" spans="1:7" x14ac:dyDescent="0.25">
      <c r="A34" t="s">
        <v>257</v>
      </c>
      <c r="B34">
        <v>5</v>
      </c>
      <c r="C34" s="11">
        <v>42.11</v>
      </c>
      <c r="D34" s="11">
        <f>Grupo1_Item2_EletivoCBHPM[[#This Row],[VALOR UNITÁRIO REFERÊNCIA]]*Grupo1_Item2_EletivoCBHPM[[#This Row],[QUANTIDADE ANUAL]]</f>
        <v>210.55</v>
      </c>
      <c r="E34" s="13"/>
      <c r="F34" s="11">
        <f>Grupo1_Item2_EletivoCBHPM[[#This Row],[VALOR UNITÁRIO REFERÊNCIA]]-Grupo1_Item2_EletivoCBHPM[[#This Row],[VALOR UNITÁRIO REFERÊNCIA]]*Grupo1_Item2_EletivoCBHPM[[#This Row],[% APLICADO]]</f>
        <v>42.11</v>
      </c>
      <c r="G34" s="11">
        <f>Grupo1_Item2_EletivoCBHPM[[#This Row],[VALOR UNITÁRIO COM %]]*Grupo1_Item2_EletivoCBHPM[[#This Row],[QUANTIDADE ANUAL]]</f>
        <v>210.55</v>
      </c>
    </row>
    <row r="35" spans="1:7" x14ac:dyDescent="0.25">
      <c r="A35" t="s">
        <v>253</v>
      </c>
      <c r="B35">
        <v>3</v>
      </c>
      <c r="C35" s="11">
        <v>111.09</v>
      </c>
      <c r="D35" s="11">
        <f>Grupo1_Item2_EletivoCBHPM[[#This Row],[VALOR UNITÁRIO REFERÊNCIA]]*Grupo1_Item2_EletivoCBHPM[[#This Row],[QUANTIDADE ANUAL]]</f>
        <v>333.27</v>
      </c>
      <c r="E35" s="13"/>
      <c r="F35" s="11">
        <f>Grupo1_Item2_EletivoCBHPM[[#This Row],[VALOR UNITÁRIO REFERÊNCIA]]-Grupo1_Item2_EletivoCBHPM[[#This Row],[VALOR UNITÁRIO REFERÊNCIA]]*Grupo1_Item2_EletivoCBHPM[[#This Row],[% APLICADO]]</f>
        <v>111.09</v>
      </c>
      <c r="G35" s="11">
        <f>Grupo1_Item2_EletivoCBHPM[[#This Row],[VALOR UNITÁRIO COM %]]*Grupo1_Item2_EletivoCBHPM[[#This Row],[QUANTIDADE ANUAL]]</f>
        <v>333.27</v>
      </c>
    </row>
    <row r="36" spans="1:7" x14ac:dyDescent="0.25">
      <c r="A36" t="s">
        <v>254</v>
      </c>
      <c r="B36">
        <v>86</v>
      </c>
      <c r="C36" s="11">
        <v>69.41</v>
      </c>
      <c r="D36" s="11">
        <f>Grupo1_Item2_EletivoCBHPM[[#This Row],[VALOR UNITÁRIO REFERÊNCIA]]*Grupo1_Item2_EletivoCBHPM[[#This Row],[QUANTIDADE ANUAL]]</f>
        <v>5969.2599999999993</v>
      </c>
      <c r="E36" s="13"/>
      <c r="F36" s="11">
        <f>Grupo1_Item2_EletivoCBHPM[[#This Row],[VALOR UNITÁRIO REFERÊNCIA]]-Grupo1_Item2_EletivoCBHPM[[#This Row],[VALOR UNITÁRIO REFERÊNCIA]]*Grupo1_Item2_EletivoCBHPM[[#This Row],[% APLICADO]]</f>
        <v>69.41</v>
      </c>
      <c r="G36" s="11">
        <f>Grupo1_Item2_EletivoCBHPM[[#This Row],[VALOR UNITÁRIO COM %]]*Grupo1_Item2_EletivoCBHPM[[#This Row],[QUANTIDADE ANUAL]]</f>
        <v>5969.2599999999993</v>
      </c>
    </row>
    <row r="37" spans="1:7" x14ac:dyDescent="0.25">
      <c r="A37" t="s">
        <v>255</v>
      </c>
      <c r="B37">
        <v>2</v>
      </c>
      <c r="C37" s="11">
        <v>506.54</v>
      </c>
      <c r="D37" s="11">
        <f>Grupo1_Item2_EletivoCBHPM[[#This Row],[VALOR UNITÁRIO REFERÊNCIA]]*Grupo1_Item2_EletivoCBHPM[[#This Row],[QUANTIDADE ANUAL]]</f>
        <v>1013.08</v>
      </c>
      <c r="E37" s="13"/>
      <c r="F37" s="11">
        <f>Grupo1_Item2_EletivoCBHPM[[#This Row],[VALOR UNITÁRIO REFERÊNCIA]]-Grupo1_Item2_EletivoCBHPM[[#This Row],[VALOR UNITÁRIO REFERÊNCIA]]*Grupo1_Item2_EletivoCBHPM[[#This Row],[% APLICADO]]</f>
        <v>506.54</v>
      </c>
      <c r="G37" s="11">
        <f>Grupo1_Item2_EletivoCBHPM[[#This Row],[VALOR UNITÁRIO COM %]]*Grupo1_Item2_EletivoCBHPM[[#This Row],[QUANTIDADE ANUAL]]</f>
        <v>1013.08</v>
      </c>
    </row>
    <row r="38" spans="1:7" x14ac:dyDescent="0.25">
      <c r="A38" t="s">
        <v>256</v>
      </c>
      <c r="B38">
        <v>5</v>
      </c>
      <c r="C38" s="11">
        <v>163.76</v>
      </c>
      <c r="D38" s="11">
        <f>Grupo1_Item2_EletivoCBHPM[[#This Row],[VALOR UNITÁRIO REFERÊNCIA]]*Grupo1_Item2_EletivoCBHPM[[#This Row],[QUANTIDADE ANUAL]]</f>
        <v>818.8</v>
      </c>
      <c r="E38" s="13"/>
      <c r="F38" s="11">
        <f>Grupo1_Item2_EletivoCBHPM[[#This Row],[VALOR UNITÁRIO REFERÊNCIA]]-Grupo1_Item2_EletivoCBHPM[[#This Row],[VALOR UNITÁRIO REFERÊNCIA]]*Grupo1_Item2_EletivoCBHPM[[#This Row],[% APLICADO]]</f>
        <v>163.76</v>
      </c>
      <c r="G38" s="11">
        <f>Grupo1_Item2_EletivoCBHPM[[#This Row],[VALOR UNITÁRIO COM %]]*Grupo1_Item2_EletivoCBHPM[[#This Row],[QUANTIDADE ANUAL]]</f>
        <v>818.8</v>
      </c>
    </row>
    <row r="39" spans="1:7" x14ac:dyDescent="0.25">
      <c r="A39" t="s">
        <v>216</v>
      </c>
      <c r="D39" s="1">
        <f>SUBTOTAL(109,Grupo1_Item2_EletivoCBHPM[VALOR ANUAL])</f>
        <v>71567.210000000021</v>
      </c>
      <c r="E39" s="9" t="e">
        <f>SUBTOTAL(101,Grupo1_Item2_EletivoCBHPM[% APLICADO])</f>
        <v>#DIV/0!</v>
      </c>
      <c r="F39" s="7"/>
      <c r="G39" s="8">
        <f>SUBTOTAL(109,Grupo1_Item2_EletivoCBHPM[VALOR ANUAL COM %])</f>
        <v>71567.210000000021</v>
      </c>
    </row>
    <row r="40" spans="1:7" x14ac:dyDescent="0.25">
      <c r="E40" s="6" t="s">
        <v>222</v>
      </c>
    </row>
  </sheetData>
  <sheetProtection algorithmName="SHA-512" hashValue="XPUgHFZpiRGqgCer5K0U4QxPbUYFMfFYLjW7u3iAsyEm2lOADnTN+eYsE0WOkwO61vn+F8NNqcjfSFZ6yF8EiQ==" saltValue="Hm5iPeHyZIu10kI30V9Hfw==" spinCount="100000" sheet="1" objects="1" scenarios="1"/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C95C2-D247-4A04-9ED1-593A853298C4}">
  <dimension ref="A1:H3"/>
  <sheetViews>
    <sheetView workbookViewId="0">
      <selection activeCell="F2" sqref="F2"/>
    </sheetView>
  </sheetViews>
  <sheetFormatPr defaultRowHeight="15" x14ac:dyDescent="0.25"/>
  <cols>
    <col min="1" max="1" width="11" bestFit="1" customWidth="1"/>
    <col min="2" max="2" width="68" bestFit="1" customWidth="1"/>
    <col min="3" max="3" width="21.5703125" customWidth="1"/>
    <col min="4" max="4" width="29.42578125" customWidth="1"/>
    <col min="5" max="5" width="15.7109375" customWidth="1"/>
    <col min="6" max="6" width="14.140625" customWidth="1"/>
    <col min="7" max="7" width="25" customWidth="1"/>
    <col min="8" max="8" width="22.42578125" customWidth="1"/>
  </cols>
  <sheetData>
    <row r="1" spans="1:8" x14ac:dyDescent="0.25">
      <c r="A1" t="s">
        <v>218</v>
      </c>
      <c r="B1" t="s">
        <v>0</v>
      </c>
      <c r="C1" t="s">
        <v>1</v>
      </c>
      <c r="D1" t="s">
        <v>221</v>
      </c>
      <c r="E1" t="s">
        <v>2</v>
      </c>
      <c r="F1" t="s">
        <v>217</v>
      </c>
      <c r="G1" t="s">
        <v>219</v>
      </c>
      <c r="H1" t="s">
        <v>220</v>
      </c>
    </row>
    <row r="2" spans="1:8" ht="15.75" x14ac:dyDescent="0.25">
      <c r="A2" s="3">
        <v>301010161</v>
      </c>
      <c r="B2" s="10" t="s">
        <v>259</v>
      </c>
      <c r="C2">
        <v>600</v>
      </c>
      <c r="D2" s="11">
        <v>3.14</v>
      </c>
      <c r="E2" s="11">
        <f>Grupo1_Item3_ColetaDomiciliar[[#This Row],[VALOR UNITÁRIO REFERÊNCIA]]*Grupo1_Item3_ColetaDomiciliar[[#This Row],[QUANTIDADE ANUAL]]</f>
        <v>1884</v>
      </c>
      <c r="F2" s="13"/>
      <c r="G2" s="12">
        <f>Grupo1_Item3_ColetaDomiciliar[[#This Row],[VALOR UNITÁRIO REFERÊNCIA]]+Grupo1_Item3_ColetaDomiciliar[[#This Row],[VALOR UNITÁRIO REFERÊNCIA]]*Grupo1_Item3_ColetaDomiciliar[[#This Row],[% APLICADO]]</f>
        <v>3.14</v>
      </c>
      <c r="H2" s="12">
        <f>Grupo1_Item3_ColetaDomiciliar[[#This Row],[VALOR UNITÁRIO COM %]]*Grupo1_Item3_ColetaDomiciliar[[#This Row],[QUANTIDADE ANUAL]]</f>
        <v>1884</v>
      </c>
    </row>
    <row r="3" spans="1:8" x14ac:dyDescent="0.25">
      <c r="A3" t="s">
        <v>216</v>
      </c>
      <c r="D3" s="5"/>
      <c r="E3" s="12">
        <f>SUBTOTAL(109,Grupo1_Item3_ColetaDomiciliar[VALOR ANUAL])</f>
        <v>1884</v>
      </c>
      <c r="F3" s="5"/>
      <c r="H3" s="12">
        <f>SUBTOTAL(109,Grupo1_Item3_ColetaDomiciliar[VALOR ANUAL COM %])</f>
        <v>1884</v>
      </c>
    </row>
  </sheetData>
  <sheetProtection algorithmName="SHA-512" hashValue="GSdvcFJ5jyRXWlAiXK3MK3Fe06er8KeadcAKbXeRu20yALbu11XR+kSmNVpT7fZL75Hnsj02aMFMa+SSAA6bTA==" saltValue="PnBWkNzHUgMwHXe0oApIKg==" spinCount="100000" sheet="1" objects="1" scenarios="1"/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E5284-E933-4161-8CEC-6108EF98F6EE}">
  <dimension ref="A1:E2"/>
  <sheetViews>
    <sheetView workbookViewId="0">
      <selection activeCell="D2" sqref="D2"/>
    </sheetView>
  </sheetViews>
  <sheetFormatPr defaultRowHeight="15" x14ac:dyDescent="0.25"/>
  <cols>
    <col min="1" max="1" width="11" bestFit="1" customWidth="1"/>
    <col min="2" max="2" width="47.85546875" bestFit="1" customWidth="1"/>
    <col min="3" max="3" width="21.5703125" customWidth="1"/>
    <col min="4" max="4" width="18.140625" bestFit="1" customWidth="1"/>
    <col min="5" max="5" width="22.42578125" customWidth="1"/>
  </cols>
  <sheetData>
    <row r="1" spans="1:5" x14ac:dyDescent="0.25">
      <c r="A1" t="s">
        <v>218</v>
      </c>
      <c r="B1" t="s">
        <v>0</v>
      </c>
      <c r="C1" t="s">
        <v>1</v>
      </c>
      <c r="D1" t="s">
        <v>261</v>
      </c>
      <c r="E1" t="s">
        <v>262</v>
      </c>
    </row>
    <row r="2" spans="1:5" ht="15.75" x14ac:dyDescent="0.25">
      <c r="A2" s="3">
        <v>201020041</v>
      </c>
      <c r="B2" s="10" t="s">
        <v>260</v>
      </c>
      <c r="C2">
        <f>60*12</f>
        <v>720</v>
      </c>
      <c r="D2" s="14"/>
      <c r="E2" s="12">
        <f>Grupo1_Item3_ColetaDomiciliar6[[#This Row],[VALOR PROPOST]]*Grupo1_Item3_ColetaDomiciliar6[[#This Row],[QUANTIDADE ANUAL]]</f>
        <v>0</v>
      </c>
    </row>
  </sheetData>
  <sheetProtection algorithmName="SHA-512" hashValue="yY7o5Mlhom2ziOIJXDqYBoiS6vlk4AdGqx4OkyVhr+np52r7yjo1fj+Up+UO37iHSkmXZGZ8NiyxR2NUKBAZoA==" saltValue="5XbpdpsnJSObqdCCPPHyLQ==" spinCount="100000" sheet="1" objects="1" scenarios="1"/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9C7FD-34EC-44CB-8D95-78255BB8B413}">
  <dimension ref="A1:I42"/>
  <sheetViews>
    <sheetView topLeftCell="C1" workbookViewId="0">
      <selection activeCell="E40" sqref="E40"/>
    </sheetView>
  </sheetViews>
  <sheetFormatPr defaultRowHeight="15" x14ac:dyDescent="0.25"/>
  <cols>
    <col min="1" max="1" width="11" bestFit="1" customWidth="1"/>
    <col min="2" max="2" width="118" bestFit="1" customWidth="1"/>
    <col min="3" max="3" width="31.5703125" bestFit="1" customWidth="1"/>
    <col min="4" max="4" width="26.7109375" bestFit="1" customWidth="1"/>
    <col min="5" max="5" width="30.28515625" bestFit="1" customWidth="1"/>
    <col min="6" max="6" width="15.7109375" customWidth="1"/>
    <col min="7" max="7" width="14.28515625" bestFit="1" customWidth="1"/>
    <col min="8" max="8" width="25.85546875" bestFit="1" customWidth="1"/>
    <col min="9" max="9" width="23.140625" bestFit="1" customWidth="1"/>
  </cols>
  <sheetData>
    <row r="1" spans="1:9" x14ac:dyDescent="0.25">
      <c r="A1" t="s">
        <v>218</v>
      </c>
      <c r="B1" t="s">
        <v>0</v>
      </c>
      <c r="C1" t="s">
        <v>263</v>
      </c>
      <c r="D1" t="s">
        <v>264</v>
      </c>
      <c r="E1" t="s">
        <v>221</v>
      </c>
      <c r="F1" t="s">
        <v>2</v>
      </c>
      <c r="G1" t="s">
        <v>217</v>
      </c>
      <c r="H1" t="s">
        <v>219</v>
      </c>
      <c r="I1" t="s">
        <v>220</v>
      </c>
    </row>
    <row r="2" spans="1:9" x14ac:dyDescent="0.25">
      <c r="A2" s="3">
        <v>202020380</v>
      </c>
      <c r="B2" t="s">
        <v>66</v>
      </c>
      <c r="C2" s="2">
        <v>14015</v>
      </c>
      <c r="D2" s="2">
        <v>24800</v>
      </c>
      <c r="E2" s="11">
        <v>4.1100000000000003</v>
      </c>
      <c r="F2" s="11">
        <f>Grupo2_Item5_UrgênciaSUS[[#This Row],[VALOR UNITÁRIO REFERÊNCIA]]*(Grupo2_Item5_UrgênciaSUS[[#This Row],[QUANTIDADE ANUAL UPA]]+Grupo2_Item5_UrgênciaSUS[[#This Row],[QUANTIDADE ANUAL HOSPITAL]])</f>
        <v>159529.65000000002</v>
      </c>
      <c r="G2" s="13"/>
      <c r="H2" s="11">
        <f>Grupo2_Item5_UrgênciaSUS[[#This Row],[VALOR UNITÁRIO REFERÊNCIA]]+Grupo2_Item5_UrgênciaSUS[[#This Row],[VALOR UNITÁRIO REFERÊNCIA]]*Grupo2_Item5_UrgênciaSUS[[#This Row],[% APLICADO]]</f>
        <v>4.1100000000000003</v>
      </c>
      <c r="I2" s="11">
        <f>Grupo2_Item5_UrgênciaSUS[[#This Row],[VALOR UNITÁRIO COM %]]*(Grupo2_Item5_UrgênciaSUS[[#This Row],[QUANTIDADE ANUAL UPA]]+Grupo2_Item5_UrgênciaSUS[[#This Row],[QUANTIDADE ANUAL HOSPITAL]])</f>
        <v>159529.65000000002</v>
      </c>
    </row>
    <row r="3" spans="1:9" x14ac:dyDescent="0.25">
      <c r="A3" s="3">
        <v>202030202</v>
      </c>
      <c r="B3" t="s">
        <v>81</v>
      </c>
      <c r="C3" s="2">
        <v>10085</v>
      </c>
      <c r="D3" s="2">
        <v>18243</v>
      </c>
      <c r="E3" s="11">
        <v>2.83</v>
      </c>
      <c r="F3" s="11">
        <f>Grupo2_Item5_UrgênciaSUS[[#This Row],[VALOR UNITÁRIO REFERÊNCIA]]*(Grupo2_Item5_UrgênciaSUS[[#This Row],[QUANTIDADE ANUAL UPA]]+Grupo2_Item5_UrgênciaSUS[[#This Row],[QUANTIDADE ANUAL HOSPITAL]])</f>
        <v>80168.240000000005</v>
      </c>
      <c r="G3" s="13"/>
      <c r="H3" s="11">
        <f>Grupo2_Item5_UrgênciaSUS[[#This Row],[VALOR UNITÁRIO REFERÊNCIA]]+Grupo2_Item5_UrgênciaSUS[[#This Row],[VALOR UNITÁRIO REFERÊNCIA]]*Grupo2_Item5_UrgênciaSUS[[#This Row],[% APLICADO]]</f>
        <v>2.83</v>
      </c>
      <c r="I3" s="11">
        <f>Grupo2_Item5_UrgênciaSUS[[#This Row],[VALOR UNITÁRIO COM %]]*(Grupo2_Item5_UrgênciaSUS[[#This Row],[QUANTIDADE ANUAL UPA]]+Grupo2_Item5_UrgênciaSUS[[#This Row],[QUANTIDADE ANUAL HOSPITAL]])</f>
        <v>80168.240000000005</v>
      </c>
    </row>
    <row r="4" spans="1:9" x14ac:dyDescent="0.25">
      <c r="A4" s="3">
        <v>202010317</v>
      </c>
      <c r="B4" t="s">
        <v>20</v>
      </c>
      <c r="C4" s="2">
        <v>7613</v>
      </c>
      <c r="D4" s="2">
        <v>9696</v>
      </c>
      <c r="E4" s="11">
        <v>1.85</v>
      </c>
      <c r="F4" s="11">
        <f>Grupo2_Item5_UrgênciaSUS[[#This Row],[VALOR UNITÁRIO REFERÊNCIA]]*(Grupo2_Item5_UrgênciaSUS[[#This Row],[QUANTIDADE ANUAL UPA]]+Grupo2_Item5_UrgênciaSUS[[#This Row],[QUANTIDADE ANUAL HOSPITAL]])</f>
        <v>32021.65</v>
      </c>
      <c r="G4" s="13"/>
      <c r="H4" s="11">
        <f>Grupo2_Item5_UrgênciaSUS[[#This Row],[VALOR UNITÁRIO REFERÊNCIA]]+Grupo2_Item5_UrgênciaSUS[[#This Row],[VALOR UNITÁRIO REFERÊNCIA]]*Grupo2_Item5_UrgênciaSUS[[#This Row],[% APLICADO]]</f>
        <v>1.85</v>
      </c>
      <c r="I4" s="11">
        <f>Grupo2_Item5_UrgênciaSUS[[#This Row],[VALOR UNITÁRIO COM %]]*(Grupo2_Item5_UrgênciaSUS[[#This Row],[QUANTIDADE ANUAL UPA]]+Grupo2_Item5_UrgênciaSUS[[#This Row],[QUANTIDADE ANUAL HOSPITAL]])</f>
        <v>32021.65</v>
      </c>
    </row>
    <row r="5" spans="1:9" x14ac:dyDescent="0.25">
      <c r="A5" s="3">
        <v>202010694</v>
      </c>
      <c r="B5" t="s">
        <v>45</v>
      </c>
      <c r="C5" s="2">
        <v>7422</v>
      </c>
      <c r="D5" s="2">
        <v>9633</v>
      </c>
      <c r="E5" s="11">
        <v>1.85</v>
      </c>
      <c r="F5" s="11">
        <f>Grupo2_Item5_UrgênciaSUS[[#This Row],[VALOR UNITÁRIO REFERÊNCIA]]*(Grupo2_Item5_UrgênciaSUS[[#This Row],[QUANTIDADE ANUAL UPA]]+Grupo2_Item5_UrgênciaSUS[[#This Row],[QUANTIDADE ANUAL HOSPITAL]])</f>
        <v>31551.75</v>
      </c>
      <c r="G5" s="13"/>
      <c r="H5" s="11">
        <f>Grupo2_Item5_UrgênciaSUS[[#This Row],[VALOR UNITÁRIO REFERÊNCIA]]+Grupo2_Item5_UrgênciaSUS[[#This Row],[VALOR UNITÁRIO REFERÊNCIA]]*Grupo2_Item5_UrgênciaSUS[[#This Row],[% APLICADO]]</f>
        <v>1.85</v>
      </c>
      <c r="I5" s="11">
        <f>Grupo2_Item5_UrgênciaSUS[[#This Row],[VALOR UNITÁRIO COM %]]*(Grupo2_Item5_UrgênciaSUS[[#This Row],[QUANTIDADE ANUAL UPA]]+Grupo2_Item5_UrgênciaSUS[[#This Row],[QUANTIDADE ANUAL HOSPITAL]])</f>
        <v>31551.75</v>
      </c>
    </row>
    <row r="6" spans="1:9" x14ac:dyDescent="0.25">
      <c r="A6" s="3">
        <v>202050017</v>
      </c>
      <c r="B6" t="s">
        <v>147</v>
      </c>
      <c r="C6" s="2">
        <v>6545</v>
      </c>
      <c r="D6" s="2">
        <v>13293</v>
      </c>
      <c r="E6" s="11">
        <v>3.7</v>
      </c>
      <c r="F6" s="11">
        <f>Grupo2_Item5_UrgênciaSUS[[#This Row],[VALOR UNITÁRIO REFERÊNCIA]]*(Grupo2_Item5_UrgênciaSUS[[#This Row],[QUANTIDADE ANUAL UPA]]+Grupo2_Item5_UrgênciaSUS[[#This Row],[QUANTIDADE ANUAL HOSPITAL]])</f>
        <v>73400.600000000006</v>
      </c>
      <c r="G6" s="13"/>
      <c r="H6" s="11">
        <f>Grupo2_Item5_UrgênciaSUS[[#This Row],[VALOR UNITÁRIO REFERÊNCIA]]+Grupo2_Item5_UrgênciaSUS[[#This Row],[VALOR UNITÁRIO REFERÊNCIA]]*Grupo2_Item5_UrgênciaSUS[[#This Row],[% APLICADO]]</f>
        <v>3.7</v>
      </c>
      <c r="I6" s="11">
        <f>Grupo2_Item5_UrgênciaSUS[[#This Row],[VALOR UNITÁRIO COM %]]*(Grupo2_Item5_UrgênciaSUS[[#This Row],[QUANTIDADE ANUAL UPA]]+Grupo2_Item5_UrgênciaSUS[[#This Row],[QUANTIDADE ANUAL HOSPITAL]])</f>
        <v>73400.600000000006</v>
      </c>
    </row>
    <row r="7" spans="1:9" x14ac:dyDescent="0.25">
      <c r="A7" s="3">
        <v>202010600</v>
      </c>
      <c r="B7" t="s">
        <v>37</v>
      </c>
      <c r="C7" s="2">
        <v>6422</v>
      </c>
      <c r="D7" s="2">
        <v>8015</v>
      </c>
      <c r="E7" s="11">
        <v>1.85</v>
      </c>
      <c r="F7" s="11">
        <f>Grupo2_Item5_UrgênciaSUS[[#This Row],[VALOR UNITÁRIO REFERÊNCIA]]*(Grupo2_Item5_UrgênciaSUS[[#This Row],[QUANTIDADE ANUAL UPA]]+Grupo2_Item5_UrgênciaSUS[[#This Row],[QUANTIDADE ANUAL HOSPITAL]])</f>
        <v>26708.45</v>
      </c>
      <c r="G7" s="13"/>
      <c r="H7" s="11">
        <f>Grupo2_Item5_UrgênciaSUS[[#This Row],[VALOR UNITÁRIO REFERÊNCIA]]+Grupo2_Item5_UrgênciaSUS[[#This Row],[VALOR UNITÁRIO REFERÊNCIA]]*Grupo2_Item5_UrgênciaSUS[[#This Row],[% APLICADO]]</f>
        <v>1.85</v>
      </c>
      <c r="I7" s="11">
        <f>Grupo2_Item5_UrgênciaSUS[[#This Row],[VALOR UNITÁRIO COM %]]*(Grupo2_Item5_UrgênciaSUS[[#This Row],[QUANTIDADE ANUAL UPA]]+Grupo2_Item5_UrgênciaSUS[[#This Row],[QUANTIDADE ANUAL HOSPITAL]])</f>
        <v>26708.45</v>
      </c>
    </row>
    <row r="8" spans="1:9" x14ac:dyDescent="0.25">
      <c r="A8" s="3">
        <v>202010635</v>
      </c>
      <c r="B8" t="s">
        <v>40</v>
      </c>
      <c r="C8" s="2">
        <v>6417</v>
      </c>
      <c r="D8" s="2">
        <v>7992</v>
      </c>
      <c r="E8" s="11">
        <v>1.85</v>
      </c>
      <c r="F8" s="11">
        <f>Grupo2_Item5_UrgênciaSUS[[#This Row],[VALOR UNITÁRIO REFERÊNCIA]]*(Grupo2_Item5_UrgênciaSUS[[#This Row],[QUANTIDADE ANUAL UPA]]+Grupo2_Item5_UrgênciaSUS[[#This Row],[QUANTIDADE ANUAL HOSPITAL]])</f>
        <v>26656.65</v>
      </c>
      <c r="G8" s="13"/>
      <c r="H8" s="11">
        <f>Grupo2_Item5_UrgênciaSUS[[#This Row],[VALOR UNITÁRIO REFERÊNCIA]]+Grupo2_Item5_UrgênciaSUS[[#This Row],[VALOR UNITÁRIO REFERÊNCIA]]*Grupo2_Item5_UrgênciaSUS[[#This Row],[% APLICADO]]</f>
        <v>1.85</v>
      </c>
      <c r="I8" s="11">
        <f>Grupo2_Item5_UrgênciaSUS[[#This Row],[VALOR UNITÁRIO COM %]]*(Grupo2_Item5_UrgênciaSUS[[#This Row],[QUANTIDADE ANUAL UPA]]+Grupo2_Item5_UrgênciaSUS[[#This Row],[QUANTIDADE ANUAL HOSPITAL]])</f>
        <v>26656.65</v>
      </c>
    </row>
    <row r="9" spans="1:9" x14ac:dyDescent="0.25">
      <c r="A9" s="3">
        <v>202080072</v>
      </c>
      <c r="B9" t="s">
        <v>200</v>
      </c>
      <c r="C9" s="2">
        <v>5808</v>
      </c>
      <c r="D9" s="2">
        <v>12261</v>
      </c>
      <c r="E9" s="11">
        <v>2.8</v>
      </c>
      <c r="F9" s="11">
        <f>Grupo2_Item5_UrgênciaSUS[[#This Row],[VALOR UNITÁRIO REFERÊNCIA]]*(Grupo2_Item5_UrgênciaSUS[[#This Row],[QUANTIDADE ANUAL UPA]]+Grupo2_Item5_UrgênciaSUS[[#This Row],[QUANTIDADE ANUAL HOSPITAL]])</f>
        <v>50593.2</v>
      </c>
      <c r="G9" s="13"/>
      <c r="H9" s="11">
        <f>Grupo2_Item5_UrgênciaSUS[[#This Row],[VALOR UNITÁRIO REFERÊNCIA]]+Grupo2_Item5_UrgênciaSUS[[#This Row],[VALOR UNITÁRIO REFERÊNCIA]]*Grupo2_Item5_UrgênciaSUS[[#This Row],[% APLICADO]]</f>
        <v>2.8</v>
      </c>
      <c r="I9" s="11">
        <f>Grupo2_Item5_UrgênciaSUS[[#This Row],[VALOR UNITÁRIO COM %]]*(Grupo2_Item5_UrgênciaSUS[[#This Row],[QUANTIDADE ANUAL UPA]]+Grupo2_Item5_UrgênciaSUS[[#This Row],[QUANTIDADE ANUAL HOSPITAL]])</f>
        <v>50593.2</v>
      </c>
    </row>
    <row r="10" spans="1:9" x14ac:dyDescent="0.25">
      <c r="A10" s="3">
        <v>202010260</v>
      </c>
      <c r="B10" t="s">
        <v>16</v>
      </c>
      <c r="C10" s="2">
        <v>4322</v>
      </c>
      <c r="D10" s="2">
        <v>4302</v>
      </c>
      <c r="E10" s="11">
        <v>1.85</v>
      </c>
      <c r="F10" s="11">
        <f>Grupo2_Item5_UrgênciaSUS[[#This Row],[VALOR UNITÁRIO REFERÊNCIA]]*(Grupo2_Item5_UrgênciaSUS[[#This Row],[QUANTIDADE ANUAL UPA]]+Grupo2_Item5_UrgênciaSUS[[#This Row],[QUANTIDADE ANUAL HOSPITAL]])</f>
        <v>15954.400000000001</v>
      </c>
      <c r="G10" s="13"/>
      <c r="H10" s="11">
        <f>Grupo2_Item5_UrgênciaSUS[[#This Row],[VALOR UNITÁRIO REFERÊNCIA]]+Grupo2_Item5_UrgênciaSUS[[#This Row],[VALOR UNITÁRIO REFERÊNCIA]]*Grupo2_Item5_UrgênciaSUS[[#This Row],[% APLICADO]]</f>
        <v>1.85</v>
      </c>
      <c r="I10" s="11">
        <f>Grupo2_Item5_UrgênciaSUS[[#This Row],[VALOR UNITÁRIO COM %]]*(Grupo2_Item5_UrgênciaSUS[[#This Row],[QUANTIDADE ANUAL UPA]]+Grupo2_Item5_UrgênciaSUS[[#This Row],[QUANTIDADE ANUAL HOSPITAL]])</f>
        <v>15954.400000000001</v>
      </c>
    </row>
    <row r="11" spans="1:9" x14ac:dyDescent="0.25">
      <c r="A11" s="3">
        <v>202010643</v>
      </c>
      <c r="B11" t="s">
        <v>41</v>
      </c>
      <c r="C11" s="2">
        <v>3294</v>
      </c>
      <c r="D11" s="2">
        <v>4464</v>
      </c>
      <c r="E11" s="11">
        <v>2.0099999999999998</v>
      </c>
      <c r="F11" s="11">
        <f>Grupo2_Item5_UrgênciaSUS[[#This Row],[VALOR UNITÁRIO REFERÊNCIA]]*(Grupo2_Item5_UrgênciaSUS[[#This Row],[QUANTIDADE ANUAL UPA]]+Grupo2_Item5_UrgênciaSUS[[#This Row],[QUANTIDADE ANUAL HOSPITAL]])</f>
        <v>15593.579999999998</v>
      </c>
      <c r="G11" s="13"/>
      <c r="H11" s="11">
        <f>Grupo2_Item5_UrgênciaSUS[[#This Row],[VALOR UNITÁRIO REFERÊNCIA]]+Grupo2_Item5_UrgênciaSUS[[#This Row],[VALOR UNITÁRIO REFERÊNCIA]]*Grupo2_Item5_UrgênciaSUS[[#This Row],[% APLICADO]]</f>
        <v>2.0099999999999998</v>
      </c>
      <c r="I11" s="11">
        <f>Grupo2_Item5_UrgênciaSUS[[#This Row],[VALOR UNITÁRIO COM %]]*(Grupo2_Item5_UrgênciaSUS[[#This Row],[QUANTIDADE ANUAL UPA]]+Grupo2_Item5_UrgênciaSUS[[#This Row],[QUANTIDADE ANUAL HOSPITAL]])</f>
        <v>15593.579999999998</v>
      </c>
    </row>
    <row r="12" spans="1:9" x14ac:dyDescent="0.25">
      <c r="A12" s="3">
        <v>202010651</v>
      </c>
      <c r="B12" t="s">
        <v>42</v>
      </c>
      <c r="C12" s="2">
        <v>3288</v>
      </c>
      <c r="D12" s="2">
        <v>4458</v>
      </c>
      <c r="E12" s="11">
        <v>2.0099999999999998</v>
      </c>
      <c r="F12" s="11">
        <f>Grupo2_Item5_UrgênciaSUS[[#This Row],[VALOR UNITÁRIO REFERÊNCIA]]*(Grupo2_Item5_UrgênciaSUS[[#This Row],[QUANTIDADE ANUAL UPA]]+Grupo2_Item5_UrgênciaSUS[[#This Row],[QUANTIDADE ANUAL HOSPITAL]])</f>
        <v>15569.46</v>
      </c>
      <c r="G12" s="13"/>
      <c r="H12" s="11">
        <f>Grupo2_Item5_UrgênciaSUS[[#This Row],[VALOR UNITÁRIO REFERÊNCIA]]+Grupo2_Item5_UrgênciaSUS[[#This Row],[VALOR UNITÁRIO REFERÊNCIA]]*Grupo2_Item5_UrgênciaSUS[[#This Row],[% APLICADO]]</f>
        <v>2.0099999999999998</v>
      </c>
      <c r="I12" s="11">
        <f>Grupo2_Item5_UrgênciaSUS[[#This Row],[VALOR UNITÁRIO COM %]]*(Grupo2_Item5_UrgênciaSUS[[#This Row],[QUANTIDADE ANUAL UPA]]+Grupo2_Item5_UrgênciaSUS[[#This Row],[QUANTIDADE ANUAL HOSPITAL]])</f>
        <v>15569.46</v>
      </c>
    </row>
    <row r="13" spans="1:9" x14ac:dyDescent="0.25">
      <c r="A13" s="3">
        <v>202020070</v>
      </c>
      <c r="B13" t="s">
        <v>54</v>
      </c>
      <c r="C13" s="2">
        <v>2556</v>
      </c>
      <c r="D13" s="2">
        <v>2657</v>
      </c>
      <c r="E13" s="11">
        <v>2.73</v>
      </c>
      <c r="F13" s="11">
        <f>Grupo2_Item5_UrgênciaSUS[[#This Row],[VALOR UNITÁRIO REFERÊNCIA]]*(Grupo2_Item5_UrgênciaSUS[[#This Row],[QUANTIDADE ANUAL UPA]]+Grupo2_Item5_UrgênciaSUS[[#This Row],[QUANTIDADE ANUAL HOSPITAL]])</f>
        <v>14231.49</v>
      </c>
      <c r="G13" s="13"/>
      <c r="H13" s="11">
        <f>Grupo2_Item5_UrgênciaSUS[[#This Row],[VALOR UNITÁRIO REFERÊNCIA]]+Grupo2_Item5_UrgênciaSUS[[#This Row],[VALOR UNITÁRIO REFERÊNCIA]]*Grupo2_Item5_UrgênciaSUS[[#This Row],[% APLICADO]]</f>
        <v>2.73</v>
      </c>
      <c r="I13" s="11">
        <f>Grupo2_Item5_UrgênciaSUS[[#This Row],[VALOR UNITÁRIO COM %]]*(Grupo2_Item5_UrgênciaSUS[[#This Row],[QUANTIDADE ANUAL UPA]]+Grupo2_Item5_UrgênciaSUS[[#This Row],[QUANTIDADE ANUAL HOSPITAL]])</f>
        <v>14231.49</v>
      </c>
    </row>
    <row r="14" spans="1:9" x14ac:dyDescent="0.25">
      <c r="A14" s="3">
        <v>202010465</v>
      </c>
      <c r="B14" t="s">
        <v>29</v>
      </c>
      <c r="C14" s="2">
        <v>2129</v>
      </c>
      <c r="D14" s="2">
        <v>2699</v>
      </c>
      <c r="E14" s="11">
        <v>3.51</v>
      </c>
      <c r="F14" s="11">
        <f>Grupo2_Item5_UrgênciaSUS[[#This Row],[VALOR UNITÁRIO REFERÊNCIA]]*(Grupo2_Item5_UrgênciaSUS[[#This Row],[QUANTIDADE ANUAL UPA]]+Grupo2_Item5_UrgênciaSUS[[#This Row],[QUANTIDADE ANUAL HOSPITAL]])</f>
        <v>16946.28</v>
      </c>
      <c r="G14" s="13"/>
      <c r="H14" s="11">
        <f>Grupo2_Item5_UrgênciaSUS[[#This Row],[VALOR UNITÁRIO REFERÊNCIA]]+Grupo2_Item5_UrgênciaSUS[[#This Row],[VALOR UNITÁRIO REFERÊNCIA]]*Grupo2_Item5_UrgênciaSUS[[#This Row],[% APLICADO]]</f>
        <v>3.51</v>
      </c>
      <c r="I14" s="11">
        <f>Grupo2_Item5_UrgênciaSUS[[#This Row],[VALOR UNITÁRIO COM %]]*(Grupo2_Item5_UrgênciaSUS[[#This Row],[QUANTIDADE ANUAL UPA]]+Grupo2_Item5_UrgênciaSUS[[#This Row],[QUANTIDADE ANUAL HOSPITAL]])</f>
        <v>16946.28</v>
      </c>
    </row>
    <row r="15" spans="1:9" x14ac:dyDescent="0.25">
      <c r="A15" s="3">
        <v>202010180</v>
      </c>
      <c r="B15" t="s">
        <v>11</v>
      </c>
      <c r="C15" s="2">
        <v>1932</v>
      </c>
      <c r="D15" s="2">
        <v>2549</v>
      </c>
      <c r="E15" s="11">
        <v>2.25</v>
      </c>
      <c r="F15" s="11">
        <f>Grupo2_Item5_UrgênciaSUS[[#This Row],[VALOR UNITÁRIO REFERÊNCIA]]*(Grupo2_Item5_UrgênciaSUS[[#This Row],[QUANTIDADE ANUAL UPA]]+Grupo2_Item5_UrgênciaSUS[[#This Row],[QUANTIDADE ANUAL HOSPITAL]])</f>
        <v>10082.25</v>
      </c>
      <c r="G15" s="13"/>
      <c r="H15" s="11">
        <f>Grupo2_Item5_UrgênciaSUS[[#This Row],[VALOR UNITÁRIO REFERÊNCIA]]+Grupo2_Item5_UrgênciaSUS[[#This Row],[VALOR UNITÁRIO REFERÊNCIA]]*Grupo2_Item5_UrgênciaSUS[[#This Row],[% APLICADO]]</f>
        <v>2.25</v>
      </c>
      <c r="I15" s="11">
        <f>Grupo2_Item5_UrgênciaSUS[[#This Row],[VALOR UNITÁRIO COM %]]*(Grupo2_Item5_UrgênciaSUS[[#This Row],[QUANTIDADE ANUAL UPA]]+Grupo2_Item5_UrgênciaSUS[[#This Row],[QUANTIDADE ANUAL HOSPITAL]])</f>
        <v>10082.25</v>
      </c>
    </row>
    <row r="16" spans="1:9" x14ac:dyDescent="0.25">
      <c r="A16" s="3">
        <v>202010422</v>
      </c>
      <c r="B16" t="s">
        <v>27</v>
      </c>
      <c r="C16" s="2">
        <v>1739</v>
      </c>
      <c r="D16" s="2">
        <v>1904</v>
      </c>
      <c r="E16" s="11">
        <v>2.0099999999999998</v>
      </c>
      <c r="F16" s="11">
        <f>Grupo2_Item5_UrgênciaSUS[[#This Row],[VALOR UNITÁRIO REFERÊNCIA]]*(Grupo2_Item5_UrgênciaSUS[[#This Row],[QUANTIDADE ANUAL UPA]]+Grupo2_Item5_UrgênciaSUS[[#This Row],[QUANTIDADE ANUAL HOSPITAL]])</f>
        <v>7322.4299999999994</v>
      </c>
      <c r="G16" s="13"/>
      <c r="H16" s="11">
        <f>Grupo2_Item5_UrgênciaSUS[[#This Row],[VALOR UNITÁRIO REFERÊNCIA]]+Grupo2_Item5_UrgênciaSUS[[#This Row],[VALOR UNITÁRIO REFERÊNCIA]]*Grupo2_Item5_UrgênciaSUS[[#This Row],[% APLICADO]]</f>
        <v>2.0099999999999998</v>
      </c>
      <c r="I16" s="11">
        <f>Grupo2_Item5_UrgênciaSUS[[#This Row],[VALOR UNITÁRIO COM %]]*(Grupo2_Item5_UrgênciaSUS[[#This Row],[QUANTIDADE ANUAL UPA]]+Grupo2_Item5_UrgênciaSUS[[#This Row],[QUANTIDADE ANUAL HOSPITAL]])</f>
        <v>7322.4299999999994</v>
      </c>
    </row>
    <row r="17" spans="1:9" x14ac:dyDescent="0.25">
      <c r="A17" s="3">
        <v>202010473</v>
      </c>
      <c r="B17" t="s">
        <v>30</v>
      </c>
      <c r="C17" s="2">
        <v>1737</v>
      </c>
      <c r="D17" s="2">
        <v>2379</v>
      </c>
      <c r="E17" s="11">
        <v>1.85</v>
      </c>
      <c r="F17" s="11">
        <f>Grupo2_Item5_UrgênciaSUS[[#This Row],[VALOR UNITÁRIO REFERÊNCIA]]*(Grupo2_Item5_UrgênciaSUS[[#This Row],[QUANTIDADE ANUAL UPA]]+Grupo2_Item5_UrgênciaSUS[[#This Row],[QUANTIDADE ANUAL HOSPITAL]])</f>
        <v>7614.6</v>
      </c>
      <c r="G17" s="13"/>
      <c r="H17" s="11">
        <f>Grupo2_Item5_UrgênciaSUS[[#This Row],[VALOR UNITÁRIO REFERÊNCIA]]+Grupo2_Item5_UrgênciaSUS[[#This Row],[VALOR UNITÁRIO REFERÊNCIA]]*Grupo2_Item5_UrgênciaSUS[[#This Row],[% APLICADO]]</f>
        <v>1.85</v>
      </c>
      <c r="I17" s="11">
        <f>Grupo2_Item5_UrgênciaSUS[[#This Row],[VALOR UNITÁRIO COM %]]*(Grupo2_Item5_UrgênciaSUS[[#This Row],[QUANTIDADE ANUAL UPA]]+Grupo2_Item5_UrgênciaSUS[[#This Row],[QUANTIDADE ANUAL HOSPITAL]])</f>
        <v>7614.6</v>
      </c>
    </row>
    <row r="18" spans="1:9" x14ac:dyDescent="0.25">
      <c r="A18" s="3">
        <v>202010325</v>
      </c>
      <c r="B18" t="s">
        <v>21</v>
      </c>
      <c r="C18" s="2">
        <v>1722</v>
      </c>
      <c r="D18" s="2">
        <v>3338</v>
      </c>
      <c r="E18" s="11">
        <v>3.68</v>
      </c>
      <c r="F18" s="11">
        <f>Grupo2_Item5_UrgênciaSUS[[#This Row],[VALOR UNITÁRIO REFERÊNCIA]]*(Grupo2_Item5_UrgênciaSUS[[#This Row],[QUANTIDADE ANUAL UPA]]+Grupo2_Item5_UrgênciaSUS[[#This Row],[QUANTIDADE ANUAL HOSPITAL]])</f>
        <v>18620.8</v>
      </c>
      <c r="G18" s="13"/>
      <c r="H18" s="11">
        <f>Grupo2_Item5_UrgênciaSUS[[#This Row],[VALOR UNITÁRIO REFERÊNCIA]]+Grupo2_Item5_UrgênciaSUS[[#This Row],[VALOR UNITÁRIO REFERÊNCIA]]*Grupo2_Item5_UrgênciaSUS[[#This Row],[% APLICADO]]</f>
        <v>3.68</v>
      </c>
      <c r="I18" s="11">
        <f>Grupo2_Item5_UrgênciaSUS[[#This Row],[VALOR UNITÁRIO COM %]]*(Grupo2_Item5_UrgênciaSUS[[#This Row],[QUANTIDADE ANUAL UPA]]+Grupo2_Item5_UrgênciaSUS[[#This Row],[QUANTIDADE ANUAL HOSPITAL]])</f>
        <v>18620.8</v>
      </c>
    </row>
    <row r="19" spans="1:9" x14ac:dyDescent="0.25">
      <c r="A19" s="3">
        <v>202010201</v>
      </c>
      <c r="B19" t="s">
        <v>12</v>
      </c>
      <c r="C19" s="2">
        <v>1625</v>
      </c>
      <c r="D19" s="2">
        <v>2102</v>
      </c>
      <c r="E19" s="11">
        <v>2.0099999999999998</v>
      </c>
      <c r="F19" s="11">
        <f>Grupo2_Item5_UrgênciaSUS[[#This Row],[VALOR UNITÁRIO REFERÊNCIA]]*(Grupo2_Item5_UrgênciaSUS[[#This Row],[QUANTIDADE ANUAL UPA]]+Grupo2_Item5_UrgênciaSUS[[#This Row],[QUANTIDADE ANUAL HOSPITAL]])</f>
        <v>7491.2699999999995</v>
      </c>
      <c r="G19" s="13"/>
      <c r="H19" s="11">
        <f>Grupo2_Item5_UrgênciaSUS[[#This Row],[VALOR UNITÁRIO REFERÊNCIA]]+Grupo2_Item5_UrgênciaSUS[[#This Row],[VALOR UNITÁRIO REFERÊNCIA]]*Grupo2_Item5_UrgênciaSUS[[#This Row],[% APLICADO]]</f>
        <v>2.0099999999999998</v>
      </c>
      <c r="I19" s="11">
        <f>Grupo2_Item5_UrgênciaSUS[[#This Row],[VALOR UNITÁRIO COM %]]*(Grupo2_Item5_UrgênciaSUS[[#This Row],[QUANTIDADE ANUAL UPA]]+Grupo2_Item5_UrgênciaSUS[[#This Row],[QUANTIDADE ANUAL HOSPITAL]])</f>
        <v>7491.2699999999995</v>
      </c>
    </row>
    <row r="20" spans="1:9" x14ac:dyDescent="0.25">
      <c r="A20" s="3">
        <v>202010554</v>
      </c>
      <c r="B20" t="s">
        <v>35</v>
      </c>
      <c r="C20" s="2">
        <v>1520</v>
      </c>
      <c r="D20" s="2">
        <v>1923</v>
      </c>
      <c r="E20" s="11">
        <v>2.25</v>
      </c>
      <c r="F20" s="11">
        <f>Grupo2_Item5_UrgênciaSUS[[#This Row],[VALOR UNITÁRIO REFERÊNCIA]]*(Grupo2_Item5_UrgênciaSUS[[#This Row],[QUANTIDADE ANUAL UPA]]+Grupo2_Item5_UrgênciaSUS[[#This Row],[QUANTIDADE ANUAL HOSPITAL]])</f>
        <v>7746.75</v>
      </c>
      <c r="G20" s="13"/>
      <c r="H20" s="11">
        <f>Grupo2_Item5_UrgênciaSUS[[#This Row],[VALOR UNITÁRIO REFERÊNCIA]]+Grupo2_Item5_UrgênciaSUS[[#This Row],[VALOR UNITÁRIO REFERÊNCIA]]*Grupo2_Item5_UrgênciaSUS[[#This Row],[% APLICADO]]</f>
        <v>2.25</v>
      </c>
      <c r="I20" s="11">
        <f>Grupo2_Item5_UrgênciaSUS[[#This Row],[VALOR UNITÁRIO COM %]]*(Grupo2_Item5_UrgênciaSUS[[#This Row],[QUANTIDADE ANUAL UPA]]+Grupo2_Item5_UrgênciaSUS[[#This Row],[QUANTIDADE ANUAL HOSPITAL]])</f>
        <v>7746.75</v>
      </c>
    </row>
    <row r="21" spans="1:9" x14ac:dyDescent="0.25">
      <c r="A21" s="3">
        <v>202010333</v>
      </c>
      <c r="B21" t="s">
        <v>22</v>
      </c>
      <c r="C21" s="2">
        <v>1434</v>
      </c>
      <c r="D21" s="2">
        <v>3195</v>
      </c>
      <c r="E21" s="11">
        <v>4.12</v>
      </c>
      <c r="F21" s="11">
        <f>Grupo2_Item5_UrgênciaSUS[[#This Row],[VALOR UNITÁRIO REFERÊNCIA]]*(Grupo2_Item5_UrgênciaSUS[[#This Row],[QUANTIDADE ANUAL UPA]]+Grupo2_Item5_UrgênciaSUS[[#This Row],[QUANTIDADE ANUAL HOSPITAL]])</f>
        <v>19071.48</v>
      </c>
      <c r="G21" s="13"/>
      <c r="H21" s="11">
        <f>Grupo2_Item5_UrgênciaSUS[[#This Row],[VALOR UNITÁRIO REFERÊNCIA]]+Grupo2_Item5_UrgênciaSUS[[#This Row],[VALOR UNITÁRIO REFERÊNCIA]]*Grupo2_Item5_UrgênciaSUS[[#This Row],[% APLICADO]]</f>
        <v>4.12</v>
      </c>
      <c r="I21" s="11">
        <f>Grupo2_Item5_UrgênciaSUS[[#This Row],[VALOR UNITÁRIO COM %]]*(Grupo2_Item5_UrgênciaSUS[[#This Row],[QUANTIDADE ANUAL UPA]]+Grupo2_Item5_UrgênciaSUS[[#This Row],[QUANTIDADE ANUAL HOSPITAL]])</f>
        <v>19071.48</v>
      </c>
    </row>
    <row r="22" spans="1:9" x14ac:dyDescent="0.25">
      <c r="A22" s="3">
        <v>202031209</v>
      </c>
      <c r="B22" t="s">
        <v>137</v>
      </c>
      <c r="C22" s="2">
        <v>1361</v>
      </c>
      <c r="D22" s="2">
        <v>3312</v>
      </c>
      <c r="E22" s="11">
        <v>9</v>
      </c>
      <c r="F22" s="11">
        <f>Grupo2_Item5_UrgênciaSUS[[#This Row],[VALOR UNITÁRIO REFERÊNCIA]]*(Grupo2_Item5_UrgênciaSUS[[#This Row],[QUANTIDADE ANUAL UPA]]+Grupo2_Item5_UrgênciaSUS[[#This Row],[QUANTIDADE ANUAL HOSPITAL]])</f>
        <v>42057</v>
      </c>
      <c r="G22" s="13"/>
      <c r="H22" s="11">
        <f>Grupo2_Item5_UrgênciaSUS[[#This Row],[VALOR UNITÁRIO REFERÊNCIA]]+Grupo2_Item5_UrgênciaSUS[[#This Row],[VALOR UNITÁRIO REFERÊNCIA]]*Grupo2_Item5_UrgênciaSUS[[#This Row],[% APLICADO]]</f>
        <v>9</v>
      </c>
      <c r="I22" s="11">
        <f>Grupo2_Item5_UrgênciaSUS[[#This Row],[VALOR UNITÁRIO COM %]]*(Grupo2_Item5_UrgênciaSUS[[#This Row],[QUANTIDADE ANUAL UPA]]+Grupo2_Item5_UrgênciaSUS[[#This Row],[QUANTIDADE ANUAL HOSPITAL]])</f>
        <v>42057</v>
      </c>
    </row>
    <row r="23" spans="1:9" x14ac:dyDescent="0.25">
      <c r="A23" s="3">
        <v>202010732</v>
      </c>
      <c r="B23" t="s">
        <v>49</v>
      </c>
      <c r="C23">
        <v>977</v>
      </c>
      <c r="D23" s="2">
        <v>900</v>
      </c>
      <c r="E23" s="11">
        <v>15.65</v>
      </c>
      <c r="F23" s="11">
        <f>Grupo2_Item5_UrgênciaSUS[[#This Row],[VALOR UNITÁRIO REFERÊNCIA]]*(Grupo2_Item5_UrgênciaSUS[[#This Row],[QUANTIDADE ANUAL UPA]]+Grupo2_Item5_UrgênciaSUS[[#This Row],[QUANTIDADE ANUAL HOSPITAL]])</f>
        <v>29375.05</v>
      </c>
      <c r="G23" s="13"/>
      <c r="H23" s="11">
        <f>Grupo2_Item5_UrgênciaSUS[[#This Row],[VALOR UNITÁRIO REFERÊNCIA]]+Grupo2_Item5_UrgênciaSUS[[#This Row],[VALOR UNITÁRIO REFERÊNCIA]]*Grupo2_Item5_UrgênciaSUS[[#This Row],[% APLICADO]]</f>
        <v>15.65</v>
      </c>
      <c r="I23" s="11">
        <f>Grupo2_Item5_UrgênciaSUS[[#This Row],[VALOR UNITÁRIO COM %]]*(Grupo2_Item5_UrgênciaSUS[[#This Row],[QUANTIDADE ANUAL UPA]]+Grupo2_Item5_UrgênciaSUS[[#This Row],[QUANTIDADE ANUAL HOSPITAL]])</f>
        <v>29375.05</v>
      </c>
    </row>
    <row r="24" spans="1:9" x14ac:dyDescent="0.25">
      <c r="A24" s="3">
        <v>202060217</v>
      </c>
      <c r="B24" t="s">
        <v>168</v>
      </c>
      <c r="C24">
        <v>707</v>
      </c>
      <c r="D24" s="2">
        <v>1701</v>
      </c>
      <c r="E24" s="11">
        <v>7.85</v>
      </c>
      <c r="F24" s="11">
        <f>Grupo2_Item5_UrgênciaSUS[[#This Row],[VALOR UNITÁRIO REFERÊNCIA]]*(Grupo2_Item5_UrgênciaSUS[[#This Row],[QUANTIDADE ANUAL UPA]]+Grupo2_Item5_UrgênciaSUS[[#This Row],[QUANTIDADE ANUAL HOSPITAL]])</f>
        <v>18902.8</v>
      </c>
      <c r="G24" s="13"/>
      <c r="H24" s="11">
        <f>Grupo2_Item5_UrgênciaSUS[[#This Row],[VALOR UNITÁRIO REFERÊNCIA]]+Grupo2_Item5_UrgênciaSUS[[#This Row],[VALOR UNITÁRIO REFERÊNCIA]]*Grupo2_Item5_UrgênciaSUS[[#This Row],[% APLICADO]]</f>
        <v>7.85</v>
      </c>
      <c r="I24" s="11">
        <f>Grupo2_Item5_UrgênciaSUS[[#This Row],[VALOR UNITÁRIO COM %]]*(Grupo2_Item5_UrgênciaSUS[[#This Row],[QUANTIDADE ANUAL UPA]]+Grupo2_Item5_UrgênciaSUS[[#This Row],[QUANTIDADE ANUAL HOSPITAL]])</f>
        <v>18902.8</v>
      </c>
    </row>
    <row r="25" spans="1:9" x14ac:dyDescent="0.25">
      <c r="A25" s="3">
        <v>202010562</v>
      </c>
      <c r="B25" t="s">
        <v>36</v>
      </c>
      <c r="C25">
        <v>633</v>
      </c>
      <c r="D25" s="2">
        <v>485</v>
      </c>
      <c r="E25" s="11">
        <v>2.0099999999999998</v>
      </c>
      <c r="F25" s="11">
        <f>Grupo2_Item5_UrgênciaSUS[[#This Row],[VALOR UNITÁRIO REFERÊNCIA]]*(Grupo2_Item5_UrgênciaSUS[[#This Row],[QUANTIDADE ANUAL UPA]]+Grupo2_Item5_UrgênciaSUS[[#This Row],[QUANTIDADE ANUAL HOSPITAL]])</f>
        <v>2247.1799999999998</v>
      </c>
      <c r="G25" s="13"/>
      <c r="H25" s="11">
        <f>Grupo2_Item5_UrgênciaSUS[[#This Row],[VALOR UNITÁRIO REFERÊNCIA]]+Grupo2_Item5_UrgênciaSUS[[#This Row],[VALOR UNITÁRIO REFERÊNCIA]]*Grupo2_Item5_UrgênciaSUS[[#This Row],[% APLICADO]]</f>
        <v>2.0099999999999998</v>
      </c>
      <c r="I25" s="11">
        <f>Grupo2_Item5_UrgênciaSUS[[#This Row],[VALOR UNITÁRIO COM %]]*(Grupo2_Item5_UrgênciaSUS[[#This Row],[QUANTIDADE ANUAL UPA]]+Grupo2_Item5_UrgênciaSUS[[#This Row],[QUANTIDADE ANUAL HOSPITAL]])</f>
        <v>2247.1799999999998</v>
      </c>
    </row>
    <row r="26" spans="1:9" x14ac:dyDescent="0.25">
      <c r="A26" s="3">
        <v>202020150</v>
      </c>
      <c r="B26" t="s">
        <v>58</v>
      </c>
      <c r="C26">
        <v>233</v>
      </c>
      <c r="D26" s="2">
        <v>224</v>
      </c>
      <c r="E26" s="11">
        <v>2.73</v>
      </c>
      <c r="F26" s="11">
        <f>Grupo2_Item5_UrgênciaSUS[[#This Row],[VALOR UNITÁRIO REFERÊNCIA]]*(Grupo2_Item5_UrgênciaSUS[[#This Row],[QUANTIDADE ANUAL UPA]]+Grupo2_Item5_UrgênciaSUS[[#This Row],[QUANTIDADE ANUAL HOSPITAL]])</f>
        <v>1247.6099999999999</v>
      </c>
      <c r="G26" s="13"/>
      <c r="H26" s="11">
        <f>Grupo2_Item5_UrgênciaSUS[[#This Row],[VALOR UNITÁRIO REFERÊNCIA]]+Grupo2_Item5_UrgênciaSUS[[#This Row],[VALOR UNITÁRIO REFERÊNCIA]]*Grupo2_Item5_UrgênciaSUS[[#This Row],[% APLICADO]]</f>
        <v>2.73</v>
      </c>
      <c r="I26" s="11">
        <f>Grupo2_Item5_UrgênciaSUS[[#This Row],[VALOR UNITÁRIO COM %]]*(Grupo2_Item5_UrgênciaSUS[[#This Row],[QUANTIDADE ANUAL UPA]]+Grupo2_Item5_UrgênciaSUS[[#This Row],[QUANTIDADE ANUAL HOSPITAL]])</f>
        <v>1247.6099999999999</v>
      </c>
    </row>
    <row r="27" spans="1:9" x14ac:dyDescent="0.25">
      <c r="A27" s="3">
        <v>202010210</v>
      </c>
      <c r="B27" t="s">
        <v>13</v>
      </c>
      <c r="C27">
        <v>132</v>
      </c>
      <c r="D27" s="2">
        <v>168</v>
      </c>
      <c r="E27" s="11">
        <v>1.85</v>
      </c>
      <c r="F27" s="11">
        <f>Grupo2_Item5_UrgênciaSUS[[#This Row],[VALOR UNITÁRIO REFERÊNCIA]]*(Grupo2_Item5_UrgênciaSUS[[#This Row],[QUANTIDADE ANUAL UPA]]+Grupo2_Item5_UrgênciaSUS[[#This Row],[QUANTIDADE ANUAL HOSPITAL]])</f>
        <v>555</v>
      </c>
      <c r="G27" s="13"/>
      <c r="H27" s="11">
        <f>Grupo2_Item5_UrgênciaSUS[[#This Row],[VALOR UNITÁRIO REFERÊNCIA]]+Grupo2_Item5_UrgênciaSUS[[#This Row],[VALOR UNITÁRIO REFERÊNCIA]]*Grupo2_Item5_UrgênciaSUS[[#This Row],[% APLICADO]]</f>
        <v>1.85</v>
      </c>
      <c r="I27" s="11">
        <f>Grupo2_Item5_UrgênciaSUS[[#This Row],[VALOR UNITÁRIO COM %]]*(Grupo2_Item5_UrgênciaSUS[[#This Row],[QUANTIDADE ANUAL UPA]]+Grupo2_Item5_UrgênciaSUS[[#This Row],[QUANTIDADE ANUAL HOSPITAL]])</f>
        <v>555</v>
      </c>
    </row>
    <row r="28" spans="1:9" x14ac:dyDescent="0.25">
      <c r="A28" s="3">
        <v>202010538</v>
      </c>
      <c r="B28" t="s">
        <v>34</v>
      </c>
      <c r="C28">
        <v>671</v>
      </c>
      <c r="D28" s="2">
        <v>218</v>
      </c>
      <c r="E28" s="11">
        <v>3.68</v>
      </c>
      <c r="F28" s="11">
        <f>Grupo2_Item5_UrgênciaSUS[[#This Row],[VALOR UNITÁRIO REFERÊNCIA]]*(Grupo2_Item5_UrgênciaSUS[[#This Row],[QUANTIDADE ANUAL UPA]]+Grupo2_Item5_UrgênciaSUS[[#This Row],[QUANTIDADE ANUAL HOSPITAL]])</f>
        <v>3271.52</v>
      </c>
      <c r="G28" s="13"/>
      <c r="H28" s="11">
        <f>Grupo2_Item5_UrgênciaSUS[[#This Row],[VALOR UNITÁRIO REFERÊNCIA]]+Grupo2_Item5_UrgênciaSUS[[#This Row],[VALOR UNITÁRIO REFERÊNCIA]]*Grupo2_Item5_UrgênciaSUS[[#This Row],[% APLICADO]]</f>
        <v>3.68</v>
      </c>
      <c r="I28" s="11">
        <f>Grupo2_Item5_UrgênciaSUS[[#This Row],[VALOR UNITÁRIO COM %]]*(Grupo2_Item5_UrgênciaSUS[[#This Row],[QUANTIDADE ANUAL UPA]]+Grupo2_Item5_UrgênciaSUS[[#This Row],[QUANTIDADE ANUAL HOSPITAL]])</f>
        <v>3271.52</v>
      </c>
    </row>
    <row r="29" spans="1:9" x14ac:dyDescent="0.25">
      <c r="A29" s="3">
        <v>202010627</v>
      </c>
      <c r="B29" t="s">
        <v>39</v>
      </c>
      <c r="C29">
        <v>692</v>
      </c>
      <c r="D29" s="2">
        <v>231</v>
      </c>
      <c r="E29" s="11">
        <v>1.85</v>
      </c>
      <c r="F29" s="11">
        <f>Grupo2_Item5_UrgênciaSUS[[#This Row],[VALOR UNITÁRIO REFERÊNCIA]]*(Grupo2_Item5_UrgênciaSUS[[#This Row],[QUANTIDADE ANUAL UPA]]+Grupo2_Item5_UrgênciaSUS[[#This Row],[QUANTIDADE ANUAL HOSPITAL]])</f>
        <v>1707.5500000000002</v>
      </c>
      <c r="G29" s="13"/>
      <c r="H29" s="11">
        <f>Grupo2_Item5_UrgênciaSUS[[#This Row],[VALOR UNITÁRIO REFERÊNCIA]]+Grupo2_Item5_UrgênciaSUS[[#This Row],[VALOR UNITÁRIO REFERÊNCIA]]*Grupo2_Item5_UrgênciaSUS[[#This Row],[% APLICADO]]</f>
        <v>1.85</v>
      </c>
      <c r="I29" s="11">
        <f>Grupo2_Item5_UrgênciaSUS[[#This Row],[VALOR UNITÁRIO COM %]]*(Grupo2_Item5_UrgênciaSUS[[#This Row],[QUANTIDADE ANUAL UPA]]+Grupo2_Item5_UrgênciaSUS[[#This Row],[QUANTIDADE ANUAL HOSPITAL]])</f>
        <v>1707.5500000000002</v>
      </c>
    </row>
    <row r="30" spans="1:9" x14ac:dyDescent="0.25">
      <c r="A30" s="3">
        <v>202010120</v>
      </c>
      <c r="B30" t="s">
        <v>7</v>
      </c>
      <c r="C30">
        <v>177</v>
      </c>
      <c r="D30">
        <v>174</v>
      </c>
      <c r="E30" s="11">
        <v>1.85</v>
      </c>
      <c r="F30" s="11">
        <f>Grupo2_Item5_UrgênciaSUS[[#This Row],[VALOR UNITÁRIO REFERÊNCIA]]*(Grupo2_Item5_UrgênciaSUS[[#This Row],[QUANTIDADE ANUAL UPA]]+Grupo2_Item5_UrgênciaSUS[[#This Row],[QUANTIDADE ANUAL HOSPITAL]])</f>
        <v>649.35</v>
      </c>
      <c r="G30" s="13"/>
      <c r="H30" s="11">
        <f>Grupo2_Item5_UrgênciaSUS[[#This Row],[VALOR UNITÁRIO REFERÊNCIA]]+Grupo2_Item5_UrgênciaSUS[[#This Row],[VALOR UNITÁRIO REFERÊNCIA]]*Grupo2_Item5_UrgênciaSUS[[#This Row],[% APLICADO]]</f>
        <v>1.85</v>
      </c>
      <c r="I30" s="11">
        <f>Grupo2_Item5_UrgênciaSUS[[#This Row],[VALOR UNITÁRIO COM %]]*(Grupo2_Item5_UrgênciaSUS[[#This Row],[QUANTIDADE ANUAL UPA]]+Grupo2_Item5_UrgênciaSUS[[#This Row],[QUANTIDADE ANUAL HOSPITAL]])</f>
        <v>649.35</v>
      </c>
    </row>
    <row r="31" spans="1:9" x14ac:dyDescent="0.25">
      <c r="A31" s="3">
        <v>202080064</v>
      </c>
      <c r="B31" t="s">
        <v>199</v>
      </c>
      <c r="C31">
        <v>131</v>
      </c>
      <c r="D31">
        <v>81</v>
      </c>
      <c r="E31" s="11">
        <v>4.2</v>
      </c>
      <c r="F31" s="11">
        <f>Grupo2_Item5_UrgênciaSUS[[#This Row],[VALOR UNITÁRIO REFERÊNCIA]]*(Grupo2_Item5_UrgênciaSUS[[#This Row],[QUANTIDADE ANUAL UPA]]+Grupo2_Item5_UrgênciaSUS[[#This Row],[QUANTIDADE ANUAL HOSPITAL]])</f>
        <v>890.40000000000009</v>
      </c>
      <c r="G31" s="13"/>
      <c r="H31" s="11">
        <f>Grupo2_Item5_UrgênciaSUS[[#This Row],[VALOR UNITÁRIO REFERÊNCIA]]+Grupo2_Item5_UrgênciaSUS[[#This Row],[VALOR UNITÁRIO REFERÊNCIA]]*Grupo2_Item5_UrgênciaSUS[[#This Row],[% APLICADO]]</f>
        <v>4.2</v>
      </c>
      <c r="I31" s="11">
        <f>Grupo2_Item5_UrgênciaSUS[[#This Row],[VALOR UNITÁRIO COM %]]*(Grupo2_Item5_UrgênciaSUS[[#This Row],[QUANTIDADE ANUAL UPA]]+Grupo2_Item5_UrgênciaSUS[[#This Row],[QUANTIDADE ANUAL HOSPITAL]])</f>
        <v>890.40000000000009</v>
      </c>
    </row>
    <row r="32" spans="1:9" x14ac:dyDescent="0.25">
      <c r="A32" s="3">
        <v>202020142</v>
      </c>
      <c r="B32" t="s">
        <v>57</v>
      </c>
      <c r="C32">
        <v>98</v>
      </c>
      <c r="D32" s="2">
        <v>602</v>
      </c>
      <c r="E32" s="11">
        <v>2.73</v>
      </c>
      <c r="F32" s="11">
        <f>Grupo2_Item5_UrgênciaSUS[[#This Row],[VALOR UNITÁRIO REFERÊNCIA]]*(Grupo2_Item5_UrgênciaSUS[[#This Row],[QUANTIDADE ANUAL UPA]]+Grupo2_Item5_UrgênciaSUS[[#This Row],[QUANTIDADE ANUAL HOSPITAL]])</f>
        <v>1911</v>
      </c>
      <c r="G32" s="13"/>
      <c r="H32" s="11">
        <f>Grupo2_Item5_UrgênciaSUS[[#This Row],[VALOR UNITÁRIO REFERÊNCIA]]+Grupo2_Item5_UrgênciaSUS[[#This Row],[VALOR UNITÁRIO REFERÊNCIA]]*Grupo2_Item5_UrgênciaSUS[[#This Row],[% APLICADO]]</f>
        <v>2.73</v>
      </c>
      <c r="I32" s="11">
        <f>Grupo2_Item5_UrgênciaSUS[[#This Row],[VALOR UNITÁRIO COM %]]*(Grupo2_Item5_UrgênciaSUS[[#This Row],[QUANTIDADE ANUAL UPA]]+Grupo2_Item5_UrgênciaSUS[[#This Row],[QUANTIDADE ANUAL HOSPITAL]])</f>
        <v>1911</v>
      </c>
    </row>
    <row r="33" spans="1:9" x14ac:dyDescent="0.25">
      <c r="A33" s="3">
        <v>202120082</v>
      </c>
      <c r="B33" t="s">
        <v>212</v>
      </c>
      <c r="C33">
        <v>71</v>
      </c>
      <c r="D33">
        <v>11</v>
      </c>
      <c r="E33" s="11">
        <v>1.37</v>
      </c>
      <c r="F33" s="11">
        <f>Grupo2_Item5_UrgênciaSUS[[#This Row],[VALOR UNITÁRIO REFERÊNCIA]]*(Grupo2_Item5_UrgênciaSUS[[#This Row],[QUANTIDADE ANUAL UPA]]+Grupo2_Item5_UrgênciaSUS[[#This Row],[QUANTIDADE ANUAL HOSPITAL]])</f>
        <v>112.34</v>
      </c>
      <c r="G33" s="13"/>
      <c r="H33" s="11">
        <f>Grupo2_Item5_UrgênciaSUS[[#This Row],[VALOR UNITÁRIO REFERÊNCIA]]+Grupo2_Item5_UrgênciaSUS[[#This Row],[VALOR UNITÁRIO REFERÊNCIA]]*Grupo2_Item5_UrgênciaSUS[[#This Row],[% APLICADO]]</f>
        <v>1.37</v>
      </c>
      <c r="I33" s="11">
        <f>Grupo2_Item5_UrgênciaSUS[[#This Row],[VALOR UNITÁRIO COM %]]*(Grupo2_Item5_UrgênciaSUS[[#This Row],[QUANTIDADE ANUAL UPA]]+Grupo2_Item5_UrgênciaSUS[[#This Row],[QUANTIDADE ANUAL HOSPITAL]])</f>
        <v>112.34</v>
      </c>
    </row>
    <row r="34" spans="1:9" x14ac:dyDescent="0.25">
      <c r="A34" s="3">
        <v>202020134</v>
      </c>
      <c r="B34" t="s">
        <v>56</v>
      </c>
      <c r="C34">
        <v>36</v>
      </c>
      <c r="D34" s="2">
        <v>174</v>
      </c>
      <c r="E34" s="11">
        <v>5.77</v>
      </c>
      <c r="F34" s="11">
        <f>Grupo2_Item5_UrgênciaSUS[[#This Row],[VALOR UNITÁRIO REFERÊNCIA]]*(Grupo2_Item5_UrgênciaSUS[[#This Row],[QUANTIDADE ANUAL UPA]]+Grupo2_Item5_UrgênciaSUS[[#This Row],[QUANTIDADE ANUAL HOSPITAL]])</f>
        <v>1211.6999999999998</v>
      </c>
      <c r="G34" s="13"/>
      <c r="H34" s="11">
        <f>Grupo2_Item5_UrgênciaSUS[[#This Row],[VALOR UNITÁRIO REFERÊNCIA]]+Grupo2_Item5_UrgênciaSUS[[#This Row],[VALOR UNITÁRIO REFERÊNCIA]]*Grupo2_Item5_UrgênciaSUS[[#This Row],[% APLICADO]]</f>
        <v>5.77</v>
      </c>
      <c r="I34" s="11">
        <f>Grupo2_Item5_UrgênciaSUS[[#This Row],[VALOR UNITÁRIO COM %]]*(Grupo2_Item5_UrgênciaSUS[[#This Row],[QUANTIDADE ANUAL UPA]]+Grupo2_Item5_UrgênciaSUS[[#This Row],[QUANTIDADE ANUAL HOSPITAL]])</f>
        <v>1211.6999999999998</v>
      </c>
    </row>
    <row r="35" spans="1:9" x14ac:dyDescent="0.25">
      <c r="A35" s="3">
        <v>202010228</v>
      </c>
      <c r="B35" t="s">
        <v>14</v>
      </c>
      <c r="C35">
        <v>35</v>
      </c>
      <c r="D35" s="2">
        <v>20</v>
      </c>
      <c r="E35" s="11">
        <v>3.51</v>
      </c>
      <c r="F35" s="11">
        <f>Grupo2_Item5_UrgênciaSUS[[#This Row],[VALOR UNITÁRIO REFERÊNCIA]]*(Grupo2_Item5_UrgênciaSUS[[#This Row],[QUANTIDADE ANUAL UPA]]+Grupo2_Item5_UrgênciaSUS[[#This Row],[QUANTIDADE ANUAL HOSPITAL]])</f>
        <v>193.04999999999998</v>
      </c>
      <c r="G35" s="13"/>
      <c r="H35" s="11">
        <f>Grupo2_Item5_UrgênciaSUS[[#This Row],[VALOR UNITÁRIO REFERÊNCIA]]+Grupo2_Item5_UrgênciaSUS[[#This Row],[VALOR UNITÁRIO REFERÊNCIA]]*Grupo2_Item5_UrgênciaSUS[[#This Row],[% APLICADO]]</f>
        <v>3.51</v>
      </c>
      <c r="I35" s="11">
        <f>Grupo2_Item5_UrgênciaSUS[[#This Row],[VALOR UNITÁRIO COM %]]*(Grupo2_Item5_UrgênciaSUS[[#This Row],[QUANTIDADE ANUAL UPA]]+Grupo2_Item5_UrgênciaSUS[[#This Row],[QUANTIDADE ANUAL HOSPITAL]])</f>
        <v>193.04999999999998</v>
      </c>
    </row>
    <row r="36" spans="1:9" x14ac:dyDescent="0.25">
      <c r="A36" s="3">
        <v>202020037</v>
      </c>
      <c r="B36" t="s">
        <v>53</v>
      </c>
      <c r="C36">
        <v>35</v>
      </c>
      <c r="D36" s="2">
        <v>9</v>
      </c>
      <c r="E36" s="11">
        <v>2.73</v>
      </c>
      <c r="F36" s="11">
        <f>Grupo2_Item5_UrgênciaSUS[[#This Row],[VALOR UNITÁRIO REFERÊNCIA]]*(Grupo2_Item5_UrgênciaSUS[[#This Row],[QUANTIDADE ANUAL UPA]]+Grupo2_Item5_UrgênciaSUS[[#This Row],[QUANTIDADE ANUAL HOSPITAL]])</f>
        <v>120.12</v>
      </c>
      <c r="G36" s="13"/>
      <c r="H36" s="11">
        <f>Grupo2_Item5_UrgênciaSUS[[#This Row],[VALOR UNITÁRIO REFERÊNCIA]]+Grupo2_Item5_UrgênciaSUS[[#This Row],[VALOR UNITÁRIO REFERÊNCIA]]*Grupo2_Item5_UrgênciaSUS[[#This Row],[% APLICADO]]</f>
        <v>2.73</v>
      </c>
      <c r="I36" s="11">
        <f>Grupo2_Item5_UrgênciaSUS[[#This Row],[VALOR UNITÁRIO COM %]]*(Grupo2_Item5_UrgênciaSUS[[#This Row],[QUANTIDADE ANUAL UPA]]+Grupo2_Item5_UrgênciaSUS[[#This Row],[QUANTIDADE ANUAL HOSPITAL]])</f>
        <v>120.12</v>
      </c>
    </row>
    <row r="37" spans="1:9" x14ac:dyDescent="0.25">
      <c r="A37" s="3">
        <v>202080153</v>
      </c>
      <c r="B37" t="s">
        <v>205</v>
      </c>
      <c r="C37">
        <v>54</v>
      </c>
      <c r="D37" s="2">
        <v>38</v>
      </c>
      <c r="E37" s="11">
        <v>11.49</v>
      </c>
      <c r="F37" s="11">
        <f>Grupo2_Item5_UrgênciaSUS[[#This Row],[VALOR UNITÁRIO REFERÊNCIA]]*(Grupo2_Item5_UrgênciaSUS[[#This Row],[QUANTIDADE ANUAL UPA]]+Grupo2_Item5_UrgênciaSUS[[#This Row],[QUANTIDADE ANUAL HOSPITAL]])</f>
        <v>1057.08</v>
      </c>
      <c r="G37" s="13"/>
      <c r="H37" s="11">
        <f>Grupo2_Item5_UrgênciaSUS[[#This Row],[VALOR UNITÁRIO REFERÊNCIA]]+Grupo2_Item5_UrgênciaSUS[[#This Row],[VALOR UNITÁRIO REFERÊNCIA]]*Grupo2_Item5_UrgênciaSUS[[#This Row],[% APLICADO]]</f>
        <v>11.49</v>
      </c>
      <c r="I37" s="11">
        <f>Grupo2_Item5_UrgênciaSUS[[#This Row],[VALOR UNITÁRIO COM %]]*(Grupo2_Item5_UrgênciaSUS[[#This Row],[QUANTIDADE ANUAL UPA]]+Grupo2_Item5_UrgênciaSUS[[#This Row],[QUANTIDADE ANUAL HOSPITAL]])</f>
        <v>1057.08</v>
      </c>
    </row>
    <row r="38" spans="1:9" x14ac:dyDescent="0.25">
      <c r="A38" s="3">
        <v>202080080</v>
      </c>
      <c r="B38" t="s">
        <v>201</v>
      </c>
      <c r="C38">
        <v>179</v>
      </c>
      <c r="D38">
        <v>165</v>
      </c>
      <c r="E38" s="11">
        <v>5.62</v>
      </c>
      <c r="F38" s="11">
        <f>Grupo2_Item5_UrgênciaSUS[[#This Row],[VALOR UNITÁRIO REFERÊNCIA]]*(Grupo2_Item5_UrgênciaSUS[[#This Row],[QUANTIDADE ANUAL UPA]]+Grupo2_Item5_UrgênciaSUS[[#This Row],[QUANTIDADE ANUAL HOSPITAL]])</f>
        <v>1933.28</v>
      </c>
      <c r="G38" s="13"/>
      <c r="H38" s="11">
        <f>Grupo2_Item5_UrgênciaSUS[[#This Row],[VALOR UNITÁRIO REFERÊNCIA]]+Grupo2_Item5_UrgênciaSUS[[#This Row],[VALOR UNITÁRIO REFERÊNCIA]]*Grupo2_Item5_UrgênciaSUS[[#This Row],[% APLICADO]]</f>
        <v>5.62</v>
      </c>
      <c r="I38" s="11">
        <f>Grupo2_Item5_UrgênciaSUS[[#This Row],[VALOR UNITÁRIO COM %]]*(Grupo2_Item5_UrgênciaSUS[[#This Row],[QUANTIDADE ANUAL UPA]]+Grupo2_Item5_UrgênciaSUS[[#This Row],[QUANTIDADE ANUAL HOSPITAL]])</f>
        <v>1933.28</v>
      </c>
    </row>
    <row r="39" spans="1:9" x14ac:dyDescent="0.25">
      <c r="A39" s="3">
        <v>202060250</v>
      </c>
      <c r="B39" t="s">
        <v>172</v>
      </c>
      <c r="C39">
        <v>153</v>
      </c>
      <c r="D39" s="2">
        <v>170</v>
      </c>
      <c r="E39" s="11">
        <v>8.9600000000000009</v>
      </c>
      <c r="F39" s="11">
        <f>Grupo2_Item5_UrgênciaSUS[[#This Row],[VALOR UNITÁRIO REFERÊNCIA]]*(Grupo2_Item5_UrgênciaSUS[[#This Row],[QUANTIDADE ANUAL UPA]]+Grupo2_Item5_UrgênciaSUS[[#This Row],[QUANTIDADE ANUAL HOSPITAL]])</f>
        <v>2894.0800000000004</v>
      </c>
      <c r="G39" s="13"/>
      <c r="H39" s="11">
        <f>Grupo2_Item5_UrgênciaSUS[[#This Row],[VALOR UNITÁRIO REFERÊNCIA]]+Grupo2_Item5_UrgênciaSUS[[#This Row],[VALOR UNITÁRIO REFERÊNCIA]]*Grupo2_Item5_UrgênciaSUS[[#This Row],[% APLICADO]]</f>
        <v>8.9600000000000009</v>
      </c>
      <c r="I39" s="11">
        <f>Grupo2_Item5_UrgênciaSUS[[#This Row],[VALOR UNITÁRIO COM %]]*(Grupo2_Item5_UrgênciaSUS[[#This Row],[QUANTIDADE ANUAL UPA]]+Grupo2_Item5_UrgênciaSUS[[#This Row],[QUANTIDADE ANUAL HOSPITAL]])</f>
        <v>2894.0800000000004</v>
      </c>
    </row>
    <row r="40" spans="1:9" x14ac:dyDescent="0.25">
      <c r="A40" s="3">
        <v>202060373</v>
      </c>
      <c r="B40" t="s">
        <v>183</v>
      </c>
      <c r="C40">
        <v>134</v>
      </c>
      <c r="D40" s="2">
        <v>146</v>
      </c>
      <c r="E40" s="11">
        <v>8.76</v>
      </c>
      <c r="F40" s="11">
        <f>Grupo2_Item5_UrgênciaSUS[[#This Row],[VALOR UNITÁRIO REFERÊNCIA]]*(Grupo2_Item5_UrgênciaSUS[[#This Row],[QUANTIDADE ANUAL UPA]]+Grupo2_Item5_UrgênciaSUS[[#This Row],[QUANTIDADE ANUAL HOSPITAL]])</f>
        <v>2452.7999999999997</v>
      </c>
      <c r="G40" s="13"/>
      <c r="H40" s="11">
        <f>Grupo2_Item5_UrgênciaSUS[[#This Row],[VALOR UNITÁRIO REFERÊNCIA]]+Grupo2_Item5_UrgênciaSUS[[#This Row],[VALOR UNITÁRIO REFERÊNCIA]]*Grupo2_Item5_UrgênciaSUS[[#This Row],[% APLICADO]]</f>
        <v>8.76</v>
      </c>
      <c r="I40" s="11">
        <f>Grupo2_Item5_UrgênciaSUS[[#This Row],[VALOR UNITÁRIO COM %]]*(Grupo2_Item5_UrgênciaSUS[[#This Row],[QUANTIDADE ANUAL UPA]]+Grupo2_Item5_UrgênciaSUS[[#This Row],[QUANTIDADE ANUAL HOSPITAL]])</f>
        <v>2452.7999999999997</v>
      </c>
    </row>
    <row r="41" spans="1:9" x14ac:dyDescent="0.25">
      <c r="A41" t="s">
        <v>216</v>
      </c>
      <c r="F41" s="1">
        <f>SUBTOTAL(109,Grupo2_Item5_UrgênciaSUS[VALOR ANUAL])</f>
        <v>749663.89000000036</v>
      </c>
      <c r="G41" s="4" t="e">
        <f>SUBTOTAL(101,Grupo2_Item5_UrgênciaSUS[% APLICADO])</f>
        <v>#DIV/0!</v>
      </c>
      <c r="H41" s="5"/>
      <c r="I41" s="1">
        <f>SUBTOTAL(109,Grupo2_Item5_UrgênciaSUS[VALOR ANUAL COM %])</f>
        <v>749663.89000000036</v>
      </c>
    </row>
    <row r="42" spans="1:9" x14ac:dyDescent="0.25">
      <c r="G42" s="6" t="s">
        <v>222</v>
      </c>
    </row>
  </sheetData>
  <sheetProtection algorithmName="SHA-512" hashValue="6gFw1GWXx+jzDo2xyBwFhHvEXXXoejc3evIGv3cpjn4sHZvXr6bRzMgM0mEwYUMjvPQo7SkLvgfS8EpskVxFdw==" saltValue="fRO+kzS+RqpAYnFNrFC2Ow==" spinCount="100000" sheet="1" objects="1" scenarios="1"/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73CA68-07B7-44EC-896D-CECED55791F2}">
  <dimension ref="A1:H5"/>
  <sheetViews>
    <sheetView workbookViewId="0">
      <selection activeCell="F2" sqref="F2"/>
    </sheetView>
  </sheetViews>
  <sheetFormatPr defaultRowHeight="15" x14ac:dyDescent="0.25"/>
  <cols>
    <col min="1" max="1" width="41.85546875" bestFit="1" customWidth="1"/>
    <col min="2" max="2" width="31.5703125" bestFit="1" customWidth="1"/>
    <col min="3" max="3" width="26.7109375" bestFit="1" customWidth="1"/>
    <col min="4" max="4" width="30.28515625" bestFit="1" customWidth="1"/>
    <col min="5" max="5" width="16.140625" bestFit="1" customWidth="1"/>
    <col min="6" max="6" width="14.28515625" bestFit="1" customWidth="1"/>
    <col min="7" max="7" width="25.85546875" bestFit="1" customWidth="1"/>
    <col min="8" max="8" width="23.140625" bestFit="1" customWidth="1"/>
  </cols>
  <sheetData>
    <row r="1" spans="1:8" x14ac:dyDescent="0.25">
      <c r="A1" t="s">
        <v>0</v>
      </c>
      <c r="B1" t="s">
        <v>263</v>
      </c>
      <c r="C1" t="s">
        <v>264</v>
      </c>
      <c r="D1" t="s">
        <v>221</v>
      </c>
      <c r="E1" t="s">
        <v>2</v>
      </c>
      <c r="F1" t="s">
        <v>217</v>
      </c>
      <c r="G1" t="s">
        <v>219</v>
      </c>
      <c r="H1" t="s">
        <v>220</v>
      </c>
    </row>
    <row r="2" spans="1:8" x14ac:dyDescent="0.25">
      <c r="A2" t="s">
        <v>235</v>
      </c>
      <c r="B2">
        <v>1</v>
      </c>
      <c r="C2">
        <v>5</v>
      </c>
      <c r="D2" s="15">
        <v>167.61</v>
      </c>
      <c r="E2" s="15">
        <f>Grupo2_Item6_UrgênciaCBHPM[[#This Row],[VALOR UNITÁRIO REFERÊNCIA]]*(Grupo2_Item6_UrgênciaCBHPM[[#This Row],[QUANTIDADE ANUAL UPA]]+Grupo2_Item6_UrgênciaCBHPM[[#This Row],[QUANTIDADE ANUAL HOSPITAL]])</f>
        <v>1005.6600000000001</v>
      </c>
      <c r="F2" s="13"/>
      <c r="G2" s="11">
        <f>Grupo2_Item6_UrgênciaCBHPM[[#This Row],[VALOR UNITÁRIO REFERÊNCIA]]-Grupo2_Item6_UrgênciaCBHPM[[#This Row],[VALOR UNITÁRIO REFERÊNCIA]]*Grupo2_Item6_UrgênciaCBHPM[[#This Row],[% APLICADO]]</f>
        <v>167.61</v>
      </c>
      <c r="H2" s="11">
        <f>Grupo2_Item6_UrgênciaCBHPM[[#This Row],[VALOR UNITÁRIO COM %]]*(Grupo2_Item6_UrgênciaCBHPM[[#This Row],[QUANTIDADE ANUAL UPA]]+Grupo2_Item6_UrgênciaCBHPM[[#This Row],[QUANTIDADE ANUAL HOSPITAL]])</f>
        <v>1005.6600000000001</v>
      </c>
    </row>
    <row r="3" spans="1:8" x14ac:dyDescent="0.25">
      <c r="A3" t="s">
        <v>265</v>
      </c>
      <c r="B3">
        <v>348</v>
      </c>
      <c r="C3">
        <v>557</v>
      </c>
      <c r="D3" s="15">
        <v>128.94</v>
      </c>
      <c r="E3" s="15">
        <f>Grupo2_Item6_UrgênciaCBHPM[[#This Row],[VALOR UNITÁRIO REFERÊNCIA]]*(Grupo2_Item6_UrgênciaCBHPM[[#This Row],[QUANTIDADE ANUAL UPA]]+Grupo2_Item6_UrgênciaCBHPM[[#This Row],[QUANTIDADE ANUAL HOSPITAL]])</f>
        <v>116690.7</v>
      </c>
      <c r="F3" s="13"/>
      <c r="G3" s="11">
        <f>Grupo2_Item6_UrgênciaCBHPM[[#This Row],[VALOR UNITÁRIO REFERÊNCIA]]-Grupo2_Item6_UrgênciaCBHPM[[#This Row],[VALOR UNITÁRIO REFERÊNCIA]]*Grupo2_Item6_UrgênciaCBHPM[[#This Row],[% APLICADO]]</f>
        <v>128.94</v>
      </c>
      <c r="H3" s="11">
        <f>Grupo2_Item6_UrgênciaCBHPM[[#This Row],[VALOR UNITÁRIO COM %]]*(Grupo2_Item6_UrgênciaCBHPM[[#This Row],[QUANTIDADE ANUAL UPA]]+Grupo2_Item6_UrgênciaCBHPM[[#This Row],[QUANTIDADE ANUAL HOSPITAL]])</f>
        <v>116690.7</v>
      </c>
    </row>
    <row r="4" spans="1:8" x14ac:dyDescent="0.25">
      <c r="A4" t="s">
        <v>216</v>
      </c>
      <c r="E4" s="1">
        <f>SUBTOTAL(109,Grupo2_Item6_UrgênciaCBHPM[VALOR ANUAL])</f>
        <v>117696.36</v>
      </c>
      <c r="F4" s="9" t="e">
        <f>SUBTOTAL(101,Grupo2_Item6_UrgênciaCBHPM[% APLICADO])</f>
        <v>#DIV/0!</v>
      </c>
      <c r="G4" s="7"/>
      <c r="H4" s="8">
        <f>SUBTOTAL(109,Grupo2_Item6_UrgênciaCBHPM[VALOR ANUAL COM %])</f>
        <v>117696.36</v>
      </c>
    </row>
    <row r="5" spans="1:8" x14ac:dyDescent="0.25">
      <c r="F5" s="6" t="s">
        <v>222</v>
      </c>
    </row>
  </sheetData>
  <sheetProtection algorithmName="SHA-512" hashValue="ceZJbbvUm8XFOvRCXhHK8w4DRiVJOV9cBqCg58zggjifCpVCWCcTIyQVWa2/xGFWZbVZXn2nYKooiaebTM1N3A==" saltValue="xAuKjzFd5Uk1Ctjb/Y8hYQ==" spinCount="100000" sheet="1" objects="1" scenarios="1"/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57B54-6B38-47C2-BDFF-B192F37B349E}">
  <dimension ref="A1:H5"/>
  <sheetViews>
    <sheetView workbookViewId="0">
      <selection activeCell="B3" sqref="B3"/>
    </sheetView>
  </sheetViews>
  <sheetFormatPr defaultRowHeight="15" x14ac:dyDescent="0.25"/>
  <cols>
    <col min="1" max="1" width="11" bestFit="1" customWidth="1"/>
    <col min="2" max="2" width="69.5703125" bestFit="1" customWidth="1"/>
    <col min="3" max="3" width="22.28515625" bestFit="1" customWidth="1"/>
    <col min="4" max="4" width="30.28515625" bestFit="1" customWidth="1"/>
    <col min="5" max="5" width="16.140625" bestFit="1" customWidth="1"/>
    <col min="6" max="6" width="14.28515625" bestFit="1" customWidth="1"/>
    <col min="7" max="7" width="25.85546875" bestFit="1" customWidth="1"/>
    <col min="8" max="8" width="23.140625" bestFit="1" customWidth="1"/>
  </cols>
  <sheetData>
    <row r="1" spans="1:8" x14ac:dyDescent="0.25">
      <c r="A1" t="s">
        <v>218</v>
      </c>
      <c r="B1" t="s">
        <v>0</v>
      </c>
      <c r="C1" t="s">
        <v>1</v>
      </c>
      <c r="D1" t="s">
        <v>221</v>
      </c>
      <c r="E1" t="s">
        <v>2</v>
      </c>
      <c r="F1" t="s">
        <v>217</v>
      </c>
      <c r="G1" t="s">
        <v>219</v>
      </c>
      <c r="H1" t="s">
        <v>220</v>
      </c>
    </row>
    <row r="2" spans="1:8" x14ac:dyDescent="0.25">
      <c r="A2" s="3">
        <v>203010019</v>
      </c>
      <c r="B2" t="s">
        <v>266</v>
      </c>
      <c r="C2">
        <v>797</v>
      </c>
      <c r="D2" s="15">
        <v>6.97</v>
      </c>
      <c r="E2" s="11">
        <f>Grupo3_Item7_Citopatológico[[#This Row],[VALOR UNITÁRIO REFERÊNCIA]]*Grupo3_Item7_Citopatológico[[#This Row],[QUANTIDADE ANUAL]]</f>
        <v>5555.09</v>
      </c>
      <c r="F2" s="13"/>
      <c r="G2" s="11">
        <f>Grupo3_Item7_Citopatológico[[#This Row],[VALOR UNITÁRIO REFERÊNCIA]]+Grupo3_Item7_Citopatológico[[#This Row],[VALOR UNITÁRIO REFERÊNCIA]]*Grupo3_Item7_Citopatológico[[#This Row],[% APLICADO]]</f>
        <v>6.97</v>
      </c>
      <c r="H2" s="11">
        <f>Grupo3_Item7_Citopatológico[[#This Row],[VALOR UNITÁRIO COM %]]*Grupo3_Item7_Citopatológico[[#This Row],[QUANTIDADE ANUAL]]</f>
        <v>5555.09</v>
      </c>
    </row>
    <row r="3" spans="1:8" x14ac:dyDescent="0.25">
      <c r="A3" s="3">
        <v>203010086</v>
      </c>
      <c r="B3" t="s">
        <v>267</v>
      </c>
      <c r="C3" s="2">
        <v>19718</v>
      </c>
      <c r="D3" s="15">
        <v>7.3</v>
      </c>
      <c r="E3" s="11">
        <f>Grupo3_Item7_Citopatológico[[#This Row],[VALOR UNITÁRIO REFERÊNCIA]]*Grupo3_Item7_Citopatológico[[#This Row],[QUANTIDADE ANUAL]]</f>
        <v>143941.4</v>
      </c>
      <c r="F3" s="13"/>
      <c r="G3" s="11">
        <f>Grupo3_Item7_Citopatológico[[#This Row],[VALOR UNITÁRIO REFERÊNCIA]]+Grupo3_Item7_Citopatológico[[#This Row],[VALOR UNITÁRIO REFERÊNCIA]]*Grupo3_Item7_Citopatológico[[#This Row],[% APLICADO]]</f>
        <v>7.3</v>
      </c>
      <c r="H3" s="11">
        <f>Grupo3_Item7_Citopatológico[[#This Row],[VALOR UNITÁRIO COM %]]*Grupo3_Item7_Citopatológico[[#This Row],[QUANTIDADE ANUAL]]</f>
        <v>143941.4</v>
      </c>
    </row>
    <row r="4" spans="1:8" x14ac:dyDescent="0.25">
      <c r="A4" t="s">
        <v>216</v>
      </c>
      <c r="E4" s="1">
        <f>SUBTOTAL(109,Grupo3_Item7_Citopatológico[VALOR ANUAL])</f>
        <v>149496.49</v>
      </c>
      <c r="F4" s="4" t="e">
        <f>SUBTOTAL(101,Grupo3_Item7_Citopatológico[% APLICADO])</f>
        <v>#DIV/0!</v>
      </c>
      <c r="G4" s="5"/>
      <c r="H4" s="1">
        <f>SUBTOTAL(109,Grupo3_Item7_Citopatológico[VALOR ANUAL COM %])</f>
        <v>149496.49</v>
      </c>
    </row>
    <row r="5" spans="1:8" x14ac:dyDescent="0.25">
      <c r="F5" s="6" t="s">
        <v>222</v>
      </c>
    </row>
  </sheetData>
  <sheetProtection algorithmName="SHA-512" hashValue="hWcIItDwhpw3ejvBuM+wlX8sjPbi3Lt9+h9yvkLUSpb1qz1eylmRLsphmUs7PPEqOI/G0QFENNbmSsEcjn9Krw==" saltValue="XLhdcSiTuYebOXpnUcO9XQ==" spinCount="100000" sheet="1" objects="1" scenarios="1"/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Grupo1_Item1</vt:lpstr>
      <vt:lpstr>Grupo1_Item2</vt:lpstr>
      <vt:lpstr>Grupo1_Item3</vt:lpstr>
      <vt:lpstr>Grupo1_Item4</vt:lpstr>
      <vt:lpstr>Grupo2_Item5</vt:lpstr>
      <vt:lpstr>Grupo2_Item6</vt:lpstr>
      <vt:lpstr>Grupo3_Item7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Luiz Diana de Oliveira</dc:creator>
  <cp:lastModifiedBy>Michael Luiz Diana de Oliveira</cp:lastModifiedBy>
  <dcterms:created xsi:type="dcterms:W3CDTF">2019-07-30T13:32:03Z</dcterms:created>
  <dcterms:modified xsi:type="dcterms:W3CDTF">2019-07-30T14:09:35Z</dcterms:modified>
</cp:coreProperties>
</file>