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5" yWindow="5025" windowWidth="15600" windowHeight="5115"/>
  </bookViews>
  <sheets>
    <sheet name="Plan  UNDADE INFANTIL CHÁCARA " sheetId="1" r:id="rId1"/>
    <sheet name="CRONOGRAMA CHACARA" sheetId="2" r:id="rId2"/>
  </sheets>
  <definedNames>
    <definedName name="_xlnm._FilterDatabase" localSheetId="0" hidden="1">'Plan  UNDADE INFANTIL CHÁCARA '!$A$10:$J$410</definedName>
    <definedName name="_xlnm.Print_Area" localSheetId="1">'CRONOGRAMA CHACARA'!$A$1:$I$60</definedName>
    <definedName name="_xlnm.Print_Area" localSheetId="0">'Plan  UNDADE INFANTIL CHÁCARA '!$A$1:$J$410</definedName>
    <definedName name="_xlnm.Print_Titles" localSheetId="0">'Plan  UNDADE INFANTIL CHÁCARA '!$1:$10</definedName>
  </definedNames>
  <calcPr calcId="144525"/>
</workbook>
</file>

<file path=xl/calcChain.xml><?xml version="1.0" encoding="utf-8"?>
<calcChain xmlns="http://schemas.openxmlformats.org/spreadsheetml/2006/main">
  <c r="E60" i="2" l="1"/>
  <c r="F60" i="2" s="1"/>
  <c r="G60" i="2" s="1"/>
  <c r="H60" i="2" s="1"/>
  <c r="I60" i="2" s="1"/>
  <c r="D58" i="2"/>
  <c r="C11" i="2" l="1"/>
  <c r="C23" i="2"/>
  <c r="C21" i="2"/>
  <c r="H58" i="2"/>
  <c r="I58" i="2"/>
  <c r="G57" i="1" l="1"/>
  <c r="G56" i="1"/>
  <c r="G55" i="1"/>
  <c r="G54" i="1"/>
  <c r="G389" i="1"/>
  <c r="G387" i="1"/>
  <c r="G391" i="1"/>
  <c r="G394" i="1"/>
  <c r="G77" i="1"/>
  <c r="G386" i="1"/>
  <c r="G264" i="1"/>
  <c r="G187" i="1"/>
  <c r="G185" i="1"/>
  <c r="G109" i="1"/>
  <c r="G108" i="1"/>
  <c r="G357" i="1"/>
  <c r="G203" i="1"/>
  <c r="G343" i="1"/>
  <c r="G106" i="1"/>
  <c r="G126" i="1"/>
  <c r="G160" i="1"/>
  <c r="G157" i="1"/>
  <c r="G342" i="1"/>
  <c r="G341" i="1"/>
  <c r="G139" i="1"/>
  <c r="G142" i="1"/>
  <c r="G140" i="1"/>
  <c r="G141" i="1"/>
  <c r="G131" i="1"/>
  <c r="G130" i="1"/>
  <c r="G105" i="1"/>
  <c r="G104" i="1"/>
  <c r="G103" i="1"/>
  <c r="G102" i="1"/>
  <c r="G101" i="1"/>
  <c r="G99" i="1"/>
  <c r="G98" i="1"/>
  <c r="G97" i="1"/>
  <c r="G96" i="1"/>
  <c r="G80" i="1"/>
  <c r="G69" i="1"/>
  <c r="G45" i="1"/>
  <c r="C13" i="2" s="1"/>
  <c r="G13" i="1"/>
  <c r="C9" i="2" l="1"/>
  <c r="C15" i="2"/>
  <c r="G159" i="1"/>
  <c r="G388" i="1"/>
  <c r="G392" i="1"/>
  <c r="C31" i="2"/>
  <c r="C17" i="2"/>
  <c r="C19" i="2"/>
  <c r="G129" i="1"/>
  <c r="G127" i="1"/>
  <c r="G135" i="1"/>
  <c r="G125" i="1" l="1"/>
  <c r="C29" i="2"/>
  <c r="G136" i="1"/>
  <c r="C27" i="2" s="1"/>
  <c r="G407" i="1"/>
  <c r="G128" i="1" l="1"/>
  <c r="C25" i="2" l="1"/>
  <c r="C58" i="2" s="1"/>
</calcChain>
</file>

<file path=xl/sharedStrings.xml><?xml version="1.0" encoding="utf-8"?>
<sst xmlns="http://schemas.openxmlformats.org/spreadsheetml/2006/main" count="1452" uniqueCount="829">
  <si>
    <t>10.10</t>
  </si>
  <si>
    <t>Piso podotátil interno em borracha 30x30cm, assentamento com cola vinil (fornecimento e assentamento)</t>
  </si>
  <si>
    <t>Piso tátil de alerta/direcional em placas pré-moldadas - 5MPa</t>
  </si>
  <si>
    <t>Subtotal item 10</t>
  </si>
  <si>
    <t xml:space="preserve">RODAPÉS E PEITORIS </t>
  </si>
  <si>
    <t>11.1</t>
  </si>
  <si>
    <t xml:space="preserve">Soleira em granito cinza andorinha, L=15cm, E=2cm </t>
  </si>
  <si>
    <t>11.2</t>
  </si>
  <si>
    <t>11.4</t>
  </si>
  <si>
    <t>MERCADO</t>
  </si>
  <si>
    <t>CP</t>
  </si>
  <si>
    <t>Roda meio em madeira (largura=10cm)</t>
  </si>
  <si>
    <t>Subtotal item 11</t>
  </si>
  <si>
    <t xml:space="preserve">PINTURA </t>
  </si>
  <si>
    <t>12.1</t>
  </si>
  <si>
    <t xml:space="preserve">Emassamento de paredes internas e externas com massa acrílica - 02 demãos </t>
  </si>
  <si>
    <t>12.2</t>
  </si>
  <si>
    <t>12.3</t>
  </si>
  <si>
    <t>12.4</t>
  </si>
  <si>
    <t>12.5</t>
  </si>
  <si>
    <t>Pintura em esmalte sintético 02 demãos em esquadrias de madeira</t>
  </si>
  <si>
    <t>Pintura em esmalte sintético 02 demãos em esquadrias de ferro</t>
  </si>
  <si>
    <t>Subtotal item 12</t>
  </si>
  <si>
    <t>INSTALAÇÃO ELÉTRICA E ELETRÔNICA 127/220V</t>
  </si>
  <si>
    <t>13.1.1</t>
  </si>
  <si>
    <t>13.1.2</t>
  </si>
  <si>
    <t>13.1.3</t>
  </si>
  <si>
    <t>13.1.4</t>
  </si>
  <si>
    <t>13.1.5</t>
  </si>
  <si>
    <t>13.1.6</t>
  </si>
  <si>
    <t>Condutor de cobre unipolar, isolação em PVC/70ºC, camada de proteção em PVC, não propagador de chamas, classe de tensão 750V, encordoamento classe 5, flexível, com as seguintes seções nominais:</t>
  </si>
  <si>
    <t>13.2</t>
  </si>
  <si>
    <t>INSTALAÇÕES DE REDE ESTRUTURADA</t>
  </si>
  <si>
    <t>13.2.1</t>
  </si>
  <si>
    <t>Patch Panel 19"  - 24 portas, Categoria 6</t>
  </si>
  <si>
    <t xml:space="preserve">un </t>
  </si>
  <si>
    <t xml:space="preserve">Guia de Cabos Frontal, fechado </t>
  </si>
  <si>
    <t>Guia de Cabos Traseiro</t>
  </si>
  <si>
    <t>Trava Path Panel</t>
  </si>
  <si>
    <t xml:space="preserve">Guia de Cabos Vertical, fechado </t>
  </si>
  <si>
    <t xml:space="preserve">Guia de Cabos Superior, fechado </t>
  </si>
  <si>
    <t>13.2.2</t>
  </si>
  <si>
    <t>Cabo par trançado não blindado (UTP)-4 pares 24 AWG,100 Ohms - Categoria 6</t>
  </si>
  <si>
    <t>13.2.3</t>
  </si>
  <si>
    <t>Cabos de conexões – Patch Cord ultra flexível com RJ 45 nas 2 pontas - 1,50 metros</t>
  </si>
  <si>
    <t>Cabos de conexões – Patch Cord ultra flexível com RJ 45 em 1 ponta - 1,50 metros</t>
  </si>
  <si>
    <t>Cabos de conexões – Patch cord 110 / RJ-45 1 par -1,50m</t>
  </si>
  <si>
    <t>13.2.4</t>
  </si>
  <si>
    <t>Tomada modular RJ-45 Categoria 6</t>
  </si>
  <si>
    <t>Conector de TV Tipo F (Coaxial)</t>
  </si>
  <si>
    <t>13.2.5</t>
  </si>
  <si>
    <t>13.2.6</t>
  </si>
  <si>
    <t>13.2.7</t>
  </si>
  <si>
    <t>13.2.8</t>
  </si>
  <si>
    <t>13.2.9</t>
  </si>
  <si>
    <t>Subtotal item 13</t>
  </si>
  <si>
    <t>14.1</t>
  </si>
  <si>
    <t>TUBULAÇÕES E CONEXÕES DE PVC RÍGIDO</t>
  </si>
  <si>
    <t>14.1.2</t>
  </si>
  <si>
    <t>14.1.3</t>
  </si>
  <si>
    <t>14.1.4</t>
  </si>
  <si>
    <t>14.1.5</t>
  </si>
  <si>
    <t>14.1.6</t>
  </si>
  <si>
    <t>14.1.7</t>
  </si>
  <si>
    <t>14.1.8</t>
  </si>
  <si>
    <t>14.1.9</t>
  </si>
  <si>
    <t>14.1.10</t>
  </si>
  <si>
    <t>14.1.11</t>
  </si>
  <si>
    <t>14.1.12</t>
  </si>
  <si>
    <t>14.1.13</t>
  </si>
  <si>
    <t>14.1.14</t>
  </si>
  <si>
    <t>14.1.15</t>
  </si>
  <si>
    <t>14.1.16</t>
  </si>
  <si>
    <t>14.1.17</t>
  </si>
  <si>
    <t>14.1.18</t>
  </si>
  <si>
    <t>14.1.19</t>
  </si>
  <si>
    <t>14.1.20</t>
  </si>
  <si>
    <t>14.2</t>
  </si>
  <si>
    <t>14.2.1</t>
  </si>
  <si>
    <t>14.2.2</t>
  </si>
  <si>
    <t>14.3</t>
  </si>
  <si>
    <t>DRENAGEM DE ÁGUAS PLUVIAIS</t>
  </si>
  <si>
    <t>14.3.1</t>
  </si>
  <si>
    <t>14.3.2</t>
  </si>
  <si>
    <t>74168/001</t>
  </si>
  <si>
    <t>ACESSÓRIOS</t>
  </si>
  <si>
    <t>Caixa de inspeção em alvenaria com fundo em concreto, 60x60cm</t>
  </si>
  <si>
    <t>Tampa de concreto 60x60cm para caixa de inspeção</t>
  </si>
  <si>
    <t>Caixa de ralo em alvenaria com fundo em concreto, 40x40cm</t>
  </si>
  <si>
    <t>Caixa de brita 40x40cm</t>
  </si>
  <si>
    <t>Tampa de concreto Ø60cm para poço de visita</t>
  </si>
  <si>
    <t>Subtotal item 14</t>
  </si>
  <si>
    <t>Subtotal item 15</t>
  </si>
  <si>
    <t>16.1.1</t>
  </si>
  <si>
    <t>16.1.2</t>
  </si>
  <si>
    <t>16.1.3</t>
  </si>
  <si>
    <t>74165/003</t>
  </si>
  <si>
    <t>16.1.4</t>
  </si>
  <si>
    <t>74165/002</t>
  </si>
  <si>
    <t>16.1.5</t>
  </si>
  <si>
    <t>74165/001</t>
  </si>
  <si>
    <t>16.1.6</t>
  </si>
  <si>
    <t>16.1.7</t>
  </si>
  <si>
    <t>16.1.8</t>
  </si>
  <si>
    <t>16.1.9</t>
  </si>
  <si>
    <t>16.1.10</t>
  </si>
  <si>
    <t>16.1.11</t>
  </si>
  <si>
    <t>16.1.12</t>
  </si>
  <si>
    <t>16.1.13</t>
  </si>
  <si>
    <t>16.1.14</t>
  </si>
  <si>
    <t>16.1.15</t>
  </si>
  <si>
    <t>16.1.16</t>
  </si>
  <si>
    <t>16.1.17</t>
  </si>
  <si>
    <t>16.1.18</t>
  </si>
  <si>
    <t>16.1.19</t>
  </si>
  <si>
    <t>16.1.20</t>
  </si>
  <si>
    <t>16.1.21</t>
  </si>
  <si>
    <t>16.1.22</t>
  </si>
  <si>
    <t>16.1.23</t>
  </si>
  <si>
    <t>16.1.25</t>
  </si>
  <si>
    <t>16.1.26</t>
  </si>
  <si>
    <t>Subtotal item 16</t>
  </si>
  <si>
    <t>17.1</t>
  </si>
  <si>
    <t>Subtotal item 17</t>
  </si>
  <si>
    <t xml:space="preserve">LOUÇAS E METAIS </t>
  </si>
  <si>
    <t>74113/001</t>
  </si>
  <si>
    <t>73949/001</t>
  </si>
  <si>
    <t>Torneira de bóia, diâmetro 25mm</t>
  </si>
  <si>
    <t>Tubo de descarga VDE, série normal, diâmetro 38 mm</t>
  </si>
  <si>
    <t>Caixa em alvenaria 100x160 cm para bombas</t>
  </si>
  <si>
    <t>COMERCIAL</t>
  </si>
  <si>
    <t>19.1</t>
  </si>
  <si>
    <t>19.1.1</t>
  </si>
  <si>
    <t>Subtotal item 19</t>
  </si>
  <si>
    <t>SISTEMA DE PROTEÇÃO CONTRA DESCARGAS ATMOSFÉRICAS (SPDA)</t>
  </si>
  <si>
    <t>20.1</t>
  </si>
  <si>
    <t>Caixa de inspeção, PVC de 12", com tampa de aço galvanizado,conforme detalhe no projeto</t>
  </si>
  <si>
    <t>Subtotal item 20</t>
  </si>
  <si>
    <t>SERVIÇOS DIVERSOS</t>
  </si>
  <si>
    <t>21.1</t>
  </si>
  <si>
    <t>Subtotal item 21</t>
  </si>
  <si>
    <t>SERVIÇOS FINAIS</t>
  </si>
  <si>
    <t>Limpeza final da obra</t>
  </si>
  <si>
    <t>6.5</t>
  </si>
  <si>
    <t>VIDROS</t>
  </si>
  <si>
    <t>6.5.1</t>
  </si>
  <si>
    <t>Chapisco de aderência em lajes prémoldadas, platibanda e calhas</t>
  </si>
  <si>
    <t xml:space="preserve">Reboco tipo paulista para lajes, platibanda e calhas - espessura 2,0 cm </t>
  </si>
  <si>
    <t xml:space="preserve">Camada regularizadora e=3cm </t>
  </si>
  <si>
    <t>Peitoril em granito cinza, largura=17,00cm espessura variável e pingadeira</t>
  </si>
  <si>
    <t>11.3</t>
  </si>
  <si>
    <t>13.1</t>
  </si>
  <si>
    <t>CENTRO DE DISTRIBUIÇÃO</t>
  </si>
  <si>
    <t>ELETRODUTOS E ACESSÓRIOS</t>
  </si>
  <si>
    <t>Eletroduto PVC flexível corrugado reforçado, Ø25mm (DN 3/4"), inclusive curvas</t>
  </si>
  <si>
    <t>13.3</t>
  </si>
  <si>
    <t>CABOS E FIOS (CONDUTORES)</t>
  </si>
  <si>
    <t>13.3.1</t>
  </si>
  <si>
    <t>13.3.2</t>
  </si>
  <si>
    <t>#2,5 mm²</t>
  </si>
  <si>
    <t>13.3.3</t>
  </si>
  <si>
    <t>#4 mm²</t>
  </si>
  <si>
    <t>13.3.4</t>
  </si>
  <si>
    <t>#6 mm²</t>
  </si>
  <si>
    <t>13.3.5</t>
  </si>
  <si>
    <t>#10 mm²</t>
  </si>
  <si>
    <t>#35 mm²</t>
  </si>
  <si>
    <t>13.4</t>
  </si>
  <si>
    <t>ILUMINAÇÃO E TOMADAS</t>
  </si>
  <si>
    <t>13.4.1</t>
  </si>
  <si>
    <t>Tomada universal, circular, 2P+T, 15A/250v, cor preta, completa</t>
  </si>
  <si>
    <t>13.4.2</t>
  </si>
  <si>
    <t>Tomada universal, circular, 3P, 20A/250v, cor preta, completa</t>
  </si>
  <si>
    <t>13.4.3</t>
  </si>
  <si>
    <t>Interruptor simples 10 A, completa</t>
  </si>
  <si>
    <t>13.4.4</t>
  </si>
  <si>
    <t>Interruptor duas seções 10A por seção, completa</t>
  </si>
  <si>
    <t>13.4.5</t>
  </si>
  <si>
    <t>13.4.6</t>
  </si>
  <si>
    <t>13.4.7</t>
  </si>
  <si>
    <t>Luminárias 2x16 W completa</t>
  </si>
  <si>
    <t>13.4.8</t>
  </si>
  <si>
    <t>Luminária de piso</t>
  </si>
  <si>
    <t>13.4.9</t>
  </si>
  <si>
    <t>Projetor com lâmpada de vapor metálico 150W</t>
  </si>
  <si>
    <t>13.4.10</t>
  </si>
  <si>
    <t>Luminárias 2X32 com alaetas</t>
  </si>
  <si>
    <t>13.4.11</t>
  </si>
  <si>
    <t>Arandelas 60W</t>
  </si>
  <si>
    <t>13.4.12</t>
  </si>
  <si>
    <t>13.4.13</t>
  </si>
  <si>
    <t>Caixa de passagem 4x2" para interruptor e tomada</t>
  </si>
  <si>
    <t>13.4.14</t>
  </si>
  <si>
    <t>Caixa de passagem de ferro esmaltada octogonal 4x4"</t>
  </si>
  <si>
    <t>13.5</t>
  </si>
  <si>
    <t>13.5.1</t>
  </si>
  <si>
    <t>EQUIPAMENTOS PASSIVOS</t>
  </si>
  <si>
    <t>13.5.1.1</t>
  </si>
  <si>
    <t>13.5.1.2</t>
  </si>
  <si>
    <t>Switch de 24 portas</t>
  </si>
  <si>
    <t>13.5.1.3</t>
  </si>
  <si>
    <t>Bloco 110 para rack 19” 100 pares</t>
  </si>
  <si>
    <t>13.5.1.4</t>
  </si>
  <si>
    <t>13.5.1.5</t>
  </si>
  <si>
    <t>13.5.1.6</t>
  </si>
  <si>
    <t>13.5.1.7</t>
  </si>
  <si>
    <t>13.5.1.8</t>
  </si>
  <si>
    <t>13.5.2</t>
  </si>
  <si>
    <t>CABOS EM PAR TRANÇADOS</t>
  </si>
  <si>
    <t>13.5.2.1</t>
  </si>
  <si>
    <t>13.5.2.2</t>
  </si>
  <si>
    <t>13.5.2.3</t>
  </si>
  <si>
    <t>Cabo coaxial</t>
  </si>
  <si>
    <t>13.5.3</t>
  </si>
  <si>
    <t>CABOS DE CONEXÃO</t>
  </si>
  <si>
    <t>13.5.3.1</t>
  </si>
  <si>
    <t>13.5.3.2</t>
  </si>
  <si>
    <t>13.5.3.3</t>
  </si>
  <si>
    <t>13.5.3.4</t>
  </si>
  <si>
    <t>Cabos de conexões – Patch Cord ultra flexível com RJ 45 nas 2 pontas - 3,0 metros</t>
  </si>
  <si>
    <t>13.5.4</t>
  </si>
  <si>
    <t>TOMADAS</t>
  </si>
  <si>
    <t>13.5.4.1</t>
  </si>
  <si>
    <t>13.5.4.2</t>
  </si>
  <si>
    <t>13.5.5</t>
  </si>
  <si>
    <t>CAIXAS E ACESSÓRIOS</t>
  </si>
  <si>
    <t>13.5.5.1</t>
  </si>
  <si>
    <t>Caixa subterrânea em alvenaria, tipo R1,60x35x50cm, com tampão em ferro fundido, conforme detalhe de projeto</t>
  </si>
  <si>
    <t>13.5.5.2</t>
  </si>
  <si>
    <t>Caixa de passagem em alvenaria 20x20 com tampa de ferro fundido</t>
  </si>
  <si>
    <t>13.5.5.3</t>
  </si>
  <si>
    <t>Caixa de passagem de piso 15x15 com tampa metálica aparafusada</t>
  </si>
  <si>
    <t>13.5.5.4</t>
  </si>
  <si>
    <t>13.5.6</t>
  </si>
  <si>
    <t>13.5.6.1</t>
  </si>
  <si>
    <t>13.5.6.2</t>
  </si>
  <si>
    <t xml:space="preserve">INSTALAÇÃO HIDRÁULICA </t>
  </si>
  <si>
    <t>TUBULAÇÕES E CONEXÕES DE FERRO  GALVANIZADO</t>
  </si>
  <si>
    <t>Tubo FG roscável, diâmetro 1.1/2" (50 mm), inclusive conexões</t>
  </si>
  <si>
    <t>Tubo FG roscável, diâmetro 1.1/4" (32 mm), inclusive conexões</t>
  </si>
  <si>
    <t>TUBULAÇÕES E CONEXÕES DE PVC</t>
  </si>
  <si>
    <t>14.3.1.1</t>
  </si>
  <si>
    <t>Tubo de PVC esgoto série R, ponta e bolsa com anel de borracha, Ø100mm, inclusive conexões</t>
  </si>
  <si>
    <t>14.3.1.2</t>
  </si>
  <si>
    <t>Tubo de PVC esgoto, tipo Vinilfort ou equivalente, ponta e bolsa com junta elástica integrada, Ø150mm, inclusive conexões</t>
  </si>
  <si>
    <t>14.3.1.3</t>
  </si>
  <si>
    <t>14.3.2.1</t>
  </si>
  <si>
    <t>14.3.2.2</t>
  </si>
  <si>
    <t>14.3.2.3</t>
  </si>
  <si>
    <t>14.3.2.4</t>
  </si>
  <si>
    <t>14.3.2.5</t>
  </si>
  <si>
    <t>Grelha de ferro fundido 40x40cm, tipo leve, para caixa de ralo/brita</t>
  </si>
  <si>
    <t>14.3.2.6</t>
  </si>
  <si>
    <t>14.3.2.7</t>
  </si>
  <si>
    <t>Poço de visita em alvenaria, fundo em concreto, 110x110cm</t>
  </si>
  <si>
    <t>14.3.2.8</t>
  </si>
  <si>
    <t>14.3.2.9</t>
  </si>
  <si>
    <t>Calha de piso em PVC DN 130, com grelha (solários)</t>
  </si>
  <si>
    <t xml:space="preserve">INSTALAÇÃO SANITÁRIA </t>
  </si>
  <si>
    <t>15.1</t>
  </si>
  <si>
    <t>15.2</t>
  </si>
  <si>
    <t>15.3</t>
  </si>
  <si>
    <t>15.4</t>
  </si>
  <si>
    <t>15.5</t>
  </si>
  <si>
    <t>15.6</t>
  </si>
  <si>
    <t>Caixa Sifonada 100x100x50mm</t>
  </si>
  <si>
    <t>15.7</t>
  </si>
  <si>
    <t xml:space="preserve">Caixa Sifonada 150x185x75mm </t>
  </si>
  <si>
    <t>15.8</t>
  </si>
  <si>
    <t>15.9</t>
  </si>
  <si>
    <t>Ralo Sifonado Cônico Branco 100x40mm</t>
  </si>
  <si>
    <t>15.10</t>
  </si>
  <si>
    <t>15.11</t>
  </si>
  <si>
    <t>Terminal de Ventilação Série Normal 50mm</t>
  </si>
  <si>
    <t>15.12</t>
  </si>
  <si>
    <t>Terminal de Ventilação Série Normal 75mm</t>
  </si>
  <si>
    <t>15.13</t>
  </si>
  <si>
    <t>Tubo de PVC Série Normal 100mm, fornec. e instalação, inclusive conexões</t>
  </si>
  <si>
    <t>15.14</t>
  </si>
  <si>
    <t>Tubo de PVC Série Normal 40mm, fornec. e instalação, inclusive conexões</t>
  </si>
  <si>
    <t>15.15</t>
  </si>
  <si>
    <t>Tubo de PVC Série Normal 50mm , fornec. e instalação, inclusive conexões</t>
  </si>
  <si>
    <t>15.16</t>
  </si>
  <si>
    <t>Tubo de PVC Série Normal 75mm , fornec. e instalação, inclusive conexões</t>
  </si>
  <si>
    <t>15.17</t>
  </si>
  <si>
    <t>Tubo de PVC Série Reforçada 150mm, fornec. e instalação, inclusive conexões</t>
  </si>
  <si>
    <t>15.18</t>
  </si>
  <si>
    <t>Caixa de inspeção em alvenaria de tijolo medindo 900x900x600mm , com tampão em ferro fundido</t>
  </si>
  <si>
    <t>Caixa de gordura Especial, em alvenaria de tijolo, medindo 1100x1100x1200mm, com tampão em ferro fundido</t>
  </si>
  <si>
    <t>Poço de visita em alvenaria de tijolo medido 1400x1400x1640mm, com tampão em ferro fundido</t>
  </si>
  <si>
    <t>Conjunto moto bomba centrifuga CV 3/4, vazão de 5,0 m3/h e Hman = 15mca - Modelo Thebe TH-16 ou equivalente</t>
  </si>
  <si>
    <t>74146/001</t>
  </si>
  <si>
    <t>02023/</t>
  </si>
  <si>
    <t>un.</t>
  </si>
  <si>
    <t xml:space="preserve">BANCADAS </t>
  </si>
  <si>
    <t>17.2</t>
  </si>
  <si>
    <t>17.3</t>
  </si>
  <si>
    <t>CAPTAÇÃO</t>
  </si>
  <si>
    <t>19.1.2</t>
  </si>
  <si>
    <t>19.1.3</t>
  </si>
  <si>
    <t>19.1.4</t>
  </si>
  <si>
    <t>Pára-raios tipo Franklin em aço inox 3 pontas em haste de 3 m. x 1.1/2" tipo simples</t>
  </si>
  <si>
    <t>Isolador simples com chapa de encosto h=100 mm</t>
  </si>
  <si>
    <t>Isolador simples para quinas 90º com chapa de encosto h=100 mm</t>
  </si>
  <si>
    <t>Conector  de bronze para haste de 5/8" e cabo de 50 mm²</t>
  </si>
  <si>
    <t>Mastros para bandeiras em tubo ferro galvanizado telescópico (alt= 7m (3mx2" + 4mx1 1/2")</t>
  </si>
  <si>
    <t>Custo TOTAL com BDI incluso</t>
  </si>
  <si>
    <t xml:space="preserve">Planilha Orçamentária </t>
  </si>
  <si>
    <t>ITEM</t>
  </si>
  <si>
    <t>CÓDIGO</t>
  </si>
  <si>
    <t>FONTE</t>
  </si>
  <si>
    <t>DESCRIÇÃO DOS SERVIÇOS</t>
  </si>
  <si>
    <t>UNID.</t>
  </si>
  <si>
    <t>QUANT.</t>
  </si>
  <si>
    <t>VALOR (R$)</t>
  </si>
  <si>
    <t>1.1</t>
  </si>
  <si>
    <t>un</t>
  </si>
  <si>
    <t>2.1</t>
  </si>
  <si>
    <t>3.1</t>
  </si>
  <si>
    <t>m³</t>
  </si>
  <si>
    <t>4.1</t>
  </si>
  <si>
    <t>SINAPI</t>
  </si>
  <si>
    <t>m²</t>
  </si>
  <si>
    <t>4.2</t>
  </si>
  <si>
    <t>4.3</t>
  </si>
  <si>
    <t>5.1</t>
  </si>
  <si>
    <t xml:space="preserve">MOVIMENTO DE TERRAS </t>
  </si>
  <si>
    <t>5.1.1</t>
  </si>
  <si>
    <t>Aterro apiloado em camadas de 0,20 m com material argilo - arenoso (entre baldrames)</t>
  </si>
  <si>
    <t>5.1.2</t>
  </si>
  <si>
    <t xml:space="preserve">Escavação manual de valas em qualquer terreno exceto rocha até h=1,50 m </t>
  </si>
  <si>
    <t xml:space="preserve">Regularização e compactação do fundo de valas </t>
  </si>
  <si>
    <t xml:space="preserve">Reaterro apiloado de vala com material da obra  </t>
  </si>
  <si>
    <t>5.2</t>
  </si>
  <si>
    <t>5.2.1</t>
  </si>
  <si>
    <t>5.2.2</t>
  </si>
  <si>
    <t>5.2.3</t>
  </si>
  <si>
    <t>kg</t>
  </si>
  <si>
    <t>CONCRETO ARMADO PARA FUNDAÇÕES - VIGAS BALDRAMES</t>
  </si>
  <si>
    <t>6.1</t>
  </si>
  <si>
    <t>6.1.1</t>
  </si>
  <si>
    <t>6.1.2</t>
  </si>
  <si>
    <t>6.1.3</t>
  </si>
  <si>
    <t>6.1.4</t>
  </si>
  <si>
    <t>3.1.1</t>
  </si>
  <si>
    <t>m</t>
  </si>
  <si>
    <t>3.1.2</t>
  </si>
  <si>
    <t>3.2</t>
  </si>
  <si>
    <t>3.2.1</t>
  </si>
  <si>
    <t>3.2.2</t>
  </si>
  <si>
    <t>7.1</t>
  </si>
  <si>
    <t>7.2</t>
  </si>
  <si>
    <t>7.3</t>
  </si>
  <si>
    <t>8.1</t>
  </si>
  <si>
    <t>8.2</t>
  </si>
  <si>
    <t xml:space="preserve">SERVIÇOS PRELIMINARES </t>
  </si>
  <si>
    <t>74209/001</t>
  </si>
  <si>
    <t>Placa da obra - padrão Governo Federal</t>
  </si>
  <si>
    <t xml:space="preserve"> m²</t>
  </si>
  <si>
    <t>1.2</t>
  </si>
  <si>
    <t>SEINFRA</t>
  </si>
  <si>
    <t xml:space="preserve">Instalação provisória de água </t>
  </si>
  <si>
    <t>1.3</t>
  </si>
  <si>
    <t>73960/001</t>
  </si>
  <si>
    <t xml:space="preserve">Instalação provisória de energia elétrica em baixa tensão </t>
  </si>
  <si>
    <t>1.4</t>
  </si>
  <si>
    <t>Instalações provisórias de esgoto</t>
  </si>
  <si>
    <t>1.5</t>
  </si>
  <si>
    <t>Barracões provisórios (depósito, escritório, vestiário e refeitório) com piso cimentado</t>
  </si>
  <si>
    <t>1.6</t>
  </si>
  <si>
    <t>Subtotal item 1</t>
  </si>
  <si>
    <t>2.2</t>
  </si>
  <si>
    <t>2.3</t>
  </si>
  <si>
    <t>2.4</t>
  </si>
  <si>
    <t>Subtotal item 2</t>
  </si>
  <si>
    <t xml:space="preserve">INFRA-ESTRUTURA: FUNDAÇÕES </t>
  </si>
  <si>
    <t>Subtotal item 3</t>
  </si>
  <si>
    <t xml:space="preserve">SUPERESTRUTURA </t>
  </si>
  <si>
    <t>4.1.1</t>
  </si>
  <si>
    <t>4.2.1</t>
  </si>
  <si>
    <t>4.2.2</t>
  </si>
  <si>
    <t>4.2.3</t>
  </si>
  <si>
    <t>CONCRETO ARMADO PARA VERGAS</t>
  </si>
  <si>
    <t>4.3.1</t>
  </si>
  <si>
    <t>Verga pré-moldada em concreto armado fck 15Mpa - 10x10cm, conforme projeto.</t>
  </si>
  <si>
    <t>Subtotal item 4</t>
  </si>
  <si>
    <t xml:space="preserve">PAREDES E PAINEIS </t>
  </si>
  <si>
    <t>ELEMENTOS VAZADOS</t>
  </si>
  <si>
    <t>ORSE</t>
  </si>
  <si>
    <t>Cobogó de concreto (elemento vazado)  - (10x15x15cm) assentado com argamassa traço 1:4 (cimento, areia)</t>
  </si>
  <si>
    <t>Cobogó de concreto (elemento vazado)  - (10x40x40cm) assentado com argamassa traço 1:4 (cimento, areia)</t>
  </si>
  <si>
    <t>ALVENARIA DE VEDAÇÃO</t>
  </si>
  <si>
    <t>Subtotal item 5</t>
  </si>
  <si>
    <t xml:space="preserve">ESQUADRIAS </t>
  </si>
  <si>
    <t>und</t>
  </si>
  <si>
    <t>6.1.5</t>
  </si>
  <si>
    <t>6.1.6</t>
  </si>
  <si>
    <t>6.1.7</t>
  </si>
  <si>
    <t>6.2</t>
  </si>
  <si>
    <t>JANELAS DE ALUMÍNIO</t>
  </si>
  <si>
    <t>6.3.1</t>
  </si>
  <si>
    <t>6.3.2</t>
  </si>
  <si>
    <t>6.3.3</t>
  </si>
  <si>
    <t>6.3.4</t>
  </si>
  <si>
    <t>Subtotal item 6</t>
  </si>
  <si>
    <t xml:space="preserve">COBERTURA </t>
  </si>
  <si>
    <t xml:space="preserve">Estrutura de Madeira aparelhada com tesoura vão de 3,0 a 7,0 m para telha cerâmica </t>
  </si>
  <si>
    <t xml:space="preserve">Cobertura em telha cerâmica tipo capa e canal </t>
  </si>
  <si>
    <t xml:space="preserve">Cumeeira com telha cerâmica emboçada com argamassa traço 1:2:8 </t>
  </si>
  <si>
    <t>Subtotal item 7</t>
  </si>
  <si>
    <t xml:space="preserve">IMPERMEABILIZAÇÀO </t>
  </si>
  <si>
    <t xml:space="preserve">Impermeabilização com tinta betuminosa em fundações, baldrames </t>
  </si>
  <si>
    <t>Impermeabilização de calhas de concreto com mastique betuminoso a frio</t>
  </si>
  <si>
    <t>Subtotal item 8</t>
  </si>
  <si>
    <t xml:space="preserve">REVESTIMENTOS </t>
  </si>
  <si>
    <t>9.1</t>
  </si>
  <si>
    <t>9.2</t>
  </si>
  <si>
    <t>9.3</t>
  </si>
  <si>
    <t xml:space="preserve">Emboço para paredes internas e externas traço 1:6 - preparo manual - espessura 2,0 cm </t>
  </si>
  <si>
    <t>9.4</t>
  </si>
  <si>
    <t xml:space="preserve">Reboco tipo paulista para paredes internas, externas, pórticos, vigas e pérgolas  - espessura 2,0 cm </t>
  </si>
  <si>
    <t>9.5</t>
  </si>
  <si>
    <t>9.6</t>
  </si>
  <si>
    <t xml:space="preserve">Revestimento cerâmico de paredes PEI IV- cerâmica 30 x 40 cm - incl. rejunte - conforme projeto </t>
  </si>
  <si>
    <t>9.7</t>
  </si>
  <si>
    <t>Revestimento cerâmico de paredes PEI IV - cerâmica 10 x 10 cm - incl. rejunte - conforme projeto</t>
  </si>
  <si>
    <t>Subtotal item 9</t>
  </si>
  <si>
    <t xml:space="preserve">PAVIMENTAÇÃO </t>
  </si>
  <si>
    <t>10.1</t>
  </si>
  <si>
    <t xml:space="preserve">Camada impermeabilizadora e=5cm </t>
  </si>
  <si>
    <t>10.2</t>
  </si>
  <si>
    <t>10.3</t>
  </si>
  <si>
    <t>Piso de alta resistência em massa granilítica, inclusive polimento e enceramento</t>
  </si>
  <si>
    <t>10.4</t>
  </si>
  <si>
    <t xml:space="preserve">Piso cerâmico esmaltado PEI IV - 40 x 40 cm - incl. rejunte - conforme projeto </t>
  </si>
  <si>
    <t>10.5</t>
  </si>
  <si>
    <t>Lastro de areia para o playground</t>
  </si>
  <si>
    <t>10.6</t>
  </si>
  <si>
    <t>Piso de cimento desempenado com juntas de dilatação</t>
  </si>
  <si>
    <t>10.7</t>
  </si>
  <si>
    <t>Blocos de argamassa armada prefabricados 50 x 50 cm</t>
  </si>
  <si>
    <t>preço por m2</t>
  </si>
  <si>
    <t>3.1.3</t>
  </si>
  <si>
    <t>3.1.5</t>
  </si>
  <si>
    <t>3.2.3</t>
  </si>
  <si>
    <t>3.2.5</t>
  </si>
  <si>
    <t xml:space="preserve">CONCRETO ARMADO PARA FUNDAÇÕES </t>
  </si>
  <si>
    <t>Lastro de concreto magro (e=3,0 cm) - preparo mecânico</t>
  </si>
  <si>
    <t>Lastro de concreto magro, e=3,0 cm-reparo mecânico</t>
  </si>
  <si>
    <t>Concreto para Fundação fck=25MPa, incluindo preparo, lançamento, adensamento.</t>
  </si>
  <si>
    <t>Concreto Bombeado fck=25MPa, incluindo preparo, lançamento e adensamento.</t>
  </si>
  <si>
    <t>CONCRETO ARMADO - PILARES</t>
  </si>
  <si>
    <t>CONCRETO ARMADO - VIGAS</t>
  </si>
  <si>
    <t>CONCRETO ARMADO - LAJES</t>
  </si>
  <si>
    <t>Forma em chapa de madeira compensada resinada- Pilares</t>
  </si>
  <si>
    <t>Portão de correr 1,20x2,15m em gradil metálico belgo ou similar, conforme projeto de esquadrias, inclusive ferragens</t>
  </si>
  <si>
    <t>Portão de correr em gradil tipo belgo ou equivalente 1,20X1,75m com trilho, conforme projeto de esquadrias, inclusive ferragens</t>
  </si>
  <si>
    <t>Portão de abrir em gradil tipo belgo ou equivalente 3,20X2,15m com trilho, conforme projeto de esquadrias, inclusive ferragens</t>
  </si>
  <si>
    <t xml:space="preserve">Gradil fixo tipo belgo ou equivalente 31,61X1,70m , conforme projeto de esquadrias, inclusive ferragens </t>
  </si>
  <si>
    <t>PORTAS EM ALUMÍNIO</t>
  </si>
  <si>
    <t>PORTAS DE MADEIRA</t>
  </si>
  <si>
    <t xml:space="preserve">Soleira em granito cinza andorinha, L=17cm, E=2cm </t>
  </si>
  <si>
    <t xml:space="preserve">Emassamento de lajes internas e externas com massa PVA - 02 demãos </t>
  </si>
  <si>
    <t xml:space="preserve">Pintura em latex PVA 02 demãos sobre lajes internas e externas </t>
  </si>
  <si>
    <t xml:space="preserve">Pintura em latex acrílico 02 demãos sobre paredes internas, externas e muros </t>
  </si>
  <si>
    <t xml:space="preserve">Chapisco de aderência em paredes internas, externas, pórticos, vigas, pérgolas e muros </t>
  </si>
  <si>
    <t>Bacia Sanitária Vogue Plus, Linha Conforto com abertura, cor Branco Gelo, código: P.51,  DECA, ou equivalente p/ de descarga, com acessórios, bolsa de borracha para ligacao, tubo pvc ligacao - fornecimento e instalacao</t>
  </si>
  <si>
    <t>Bacia Sanitária Convencional com Caixa Acoplada, código Izy P.111, DECA, ou equivalente com acessórios- fornecimento e instalação</t>
  </si>
  <si>
    <t>Bacia Convencional Studio Kids, código PI.16, para valvula de descarga, em louca branca,  anel de vedação, tubo pvc ligacao - fornecimento e instalacao, Deca ou equivalente</t>
  </si>
  <si>
    <t>Ducha Higiênica com registro e derivação Izy, código 1984.C37. ACT.CR, DECA, ou equivalente</t>
  </si>
  <si>
    <t>Assento Poliéster com abertura frontal Vogue Plus, Linha Conforto, cor Branco Gelo,c código AP.52, DECA, ou equivalente</t>
  </si>
  <si>
    <t>Válvula de descarga: Base Hydra Max, código 4550.404 e acabamento Hydra Max, código 4900.C.MAX 1 ½”, acabamento cromado, DECA ou equivalente</t>
  </si>
  <si>
    <t>Assento plástico Izy, Código AP.01, DECA</t>
  </si>
  <si>
    <t>Assento branco linha infantil para bacia Studio kids, DECA, ou equivalente</t>
  </si>
  <si>
    <t>Papeleira Metálica Linha Izy, código 2020.C37, DECA ou equivalente</t>
  </si>
  <si>
    <t>Torneira para lavatório de mesa bica baixa Izy, código 1193.C37, Deca ou equivalente</t>
  </si>
  <si>
    <t>Cuba de Embutir Oval cor Branco Gelo, código L.37, DECA, ou equivalente, em bancada  ecomplementos (válvula, sifao e engate flexível cromados), exceto torneira.</t>
  </si>
  <si>
    <t>Lavatório Pequeno Ravena/Izy cor Branco Gelo, código: L.915, DECA, ou equivalente, sem coluna,(válvula, sifao e engate flexível cromados), exceto Torneira</t>
  </si>
  <si>
    <t>Barra de apoio, Linha conforto, código 2305.C, cor cromado, DECA ou equivalente</t>
  </si>
  <si>
    <t>Dispenser Toalha Linha Excellence, código 7007, Melhoramentos ou equivalente.</t>
  </si>
  <si>
    <t>Saboneteira Linha Excellence, código 7009, Melhoramentos ou equivalente</t>
  </si>
  <si>
    <t xml:space="preserve">Chuveiro Maxi Ducha, LORENZETTI, com Mangueira plástica/desviador para duchas elétricas, cógigo 8010-A, LORENZETTI,  ou equivalente </t>
  </si>
  <si>
    <t xml:space="preserve">Torneira elétrica Maxi Torneira, LORENZETTI com Mangueira plástica para torneira elétrica, cógigo 8010-A, LORENZETTI, ou equivalente </t>
  </si>
  <si>
    <t>Banheira Embutir em plástico tipoPVC, 77x45x20cm, Burigotto ou equivalente</t>
  </si>
  <si>
    <t>Tanque Grande (40 L) cor Branco Gelo, código TQ.03, DECA, ou equivalente</t>
  </si>
  <si>
    <t>Torneira Acabamento para registro pequeno Linha Izy, código: 4900.C37.PQ, DECA ou equivalente (para chuveiros), Deca ou equivalente</t>
  </si>
  <si>
    <t>Torneira de parede de uso geral com arejador Izy, código 1155.C37, DECA, ou equivalente para jardim ou tanque, padrao alto</t>
  </si>
  <si>
    <t>Cuba industrial 50x40 profundidade 30 – HIDRONOX, ou equivalente, com sifão em metal cromado 1.1/2x1.1/2", válvula em metal cromado tipo americana 3.1/2"x1.1/2" para pia - fornecimento e instalação</t>
  </si>
  <si>
    <t>Cuba Inox Embutir 40x34x17cm, cuba 3, básica aço inoxidável, com válvula, FRANKE, ou equivalente, com sifão em metal cromado 1.1/2x1.1/2", válvula em metal cromado tipo americana 3.1/2"x1.1/2" para pia - fornecimento e instalação</t>
  </si>
  <si>
    <t>Torneira para cozinha de mesa bica móvel Izy, código 1167.C37, DECA, ou equivalente</t>
  </si>
  <si>
    <t>Torneira elétrica LorenEasy, LORENZETTI ou equivalente</t>
  </si>
  <si>
    <t>Torneira de parede de uso geral com bico para mangueira Izy, código 1153.C37, DECA, ou equivalente</t>
  </si>
  <si>
    <t>16.1.24</t>
  </si>
  <si>
    <t>Grelha de aço inox para piso, l=5cm</t>
  </si>
  <si>
    <t>Eletroduto PVC flexível corrugado reforçado, Ø32mm (DN 1"), inclusive curvas</t>
  </si>
  <si>
    <t>Eletroduto PVC flexível corrugado reforçado, Ø40mm (DN 11/4"), inclusive curvas</t>
  </si>
  <si>
    <t>Eletroduto PVC flexível corrugado reforçado, Ø50mm (DN 11/2"), inclusive curvas</t>
  </si>
  <si>
    <t>Eletroduto PVC flexível corrugado reforçado, Ø60mm (DN 2"), inclusive curvas</t>
  </si>
  <si>
    <t>Eletroduto Ferro Galvanizado, (DN 2"), inclusive curvas</t>
  </si>
  <si>
    <t>Caixa de passagem 30x30cm em alvenaria com tampa de ferro fundido tipo leve</t>
  </si>
  <si>
    <t>Interruptor três seções 10A por seção, completa</t>
  </si>
  <si>
    <t>Interruptor paralelo 10 A, completa</t>
  </si>
  <si>
    <t>Cabo UTP Categoria 5e</t>
  </si>
  <si>
    <t>Cabo CCI - 5 Pares</t>
  </si>
  <si>
    <t>Eletroduto Ferro Galvanizado , Ø 1", inclusive curvas</t>
  </si>
  <si>
    <t>Eletrocalha lisa com tampa 100 x 50 mm</t>
  </si>
  <si>
    <t>Curva horizontal para eletrocalha 100 x 50 mm</t>
  </si>
  <si>
    <t>Curva vertical para eletrocalha 100 x 50 mm</t>
  </si>
  <si>
    <t>Tê horizontal para eletrocalha 100 x 50 mm</t>
  </si>
  <si>
    <t>Fechamento para eletrocalha 100 x 50 mm</t>
  </si>
  <si>
    <t>Flange para eletrocalha 100 x 50 mm</t>
  </si>
  <si>
    <t>Registro de gaveta bruto, Ø 3/4"</t>
  </si>
  <si>
    <t>Registro de gaveta bruto, Ø 1"</t>
  </si>
  <si>
    <t>Registro de gaveta bruto, Ø 2"</t>
  </si>
  <si>
    <t>Registro de gaveta bruto, Ø 2.1/2"</t>
  </si>
  <si>
    <t>Tubo PVC soldável Ø 25 mm, inclusive conexões</t>
  </si>
  <si>
    <t>Tubo PVC soldável Ø 32 mm, inclusive conexões</t>
  </si>
  <si>
    <t>Tubo PVC soldável Ø 40 mm, inclusive conexões</t>
  </si>
  <si>
    <t>Tubo PVC soldável classe 15, Ø 50 mm, inclusive conexões</t>
  </si>
  <si>
    <t>Tubo PVC soldável classe 15, Ø 60 mm, inclusive conexões</t>
  </si>
  <si>
    <t>Tubo PVC soldável classe 15, Ø 75mm, inclusive conexões</t>
  </si>
  <si>
    <t>Caixa em alvenaria 30x30x30 cm  para Registro</t>
  </si>
  <si>
    <t>Caixa sifonada  de sabão em PVC</t>
  </si>
  <si>
    <t>Caixa de gordura sifonada em PVC</t>
  </si>
  <si>
    <t>Sumidouro em alvenaria 2,40 x 2,40 m</t>
  </si>
  <si>
    <t>Filtro anaeróbico 2,30 x 2,30 m</t>
  </si>
  <si>
    <t>Fossa séptica 2,30 x 2,30 m</t>
  </si>
  <si>
    <t>Conector mini-gar em bronze estanhado Tel-583</t>
  </si>
  <si>
    <t>Caixa de equalização de potências 200x200mm em aço com barramento Expessura  6 mm</t>
  </si>
  <si>
    <t>Central de GLP Botijões P45</t>
  </si>
  <si>
    <t>Fita anticorrosiva</t>
  </si>
  <si>
    <t>Válvula esfera Ø 3/4" NPT 300</t>
  </si>
  <si>
    <t>Registro 1º Estágio c/ manômetro</t>
  </si>
  <si>
    <t>Registro 2º Estágio c/ manômetro</t>
  </si>
  <si>
    <t>Registro do Regulador</t>
  </si>
  <si>
    <t>Manômetro NPT 1/4, 0 a 300 Psi</t>
  </si>
  <si>
    <t>Extintor Gás Carbonico - 6KG</t>
  </si>
  <si>
    <t>Luminária de emergência de 31 Leds autonomia minima de 1 hora</t>
  </si>
  <si>
    <t>Marcação no Piso - 1 x 1m para hidrante</t>
  </si>
  <si>
    <t>Placa de sinalização em pvc cod 12 - (316x158) Saída de emergência</t>
  </si>
  <si>
    <t>Placa de sinalização em pvc cod 13 - (316x158) Saída de emergência</t>
  </si>
  <si>
    <t>Placa de sinalização em pvc cod 17 - (316x158) Mensagem "Saída"</t>
  </si>
  <si>
    <t>Placa de sinalização em pvc cod 23 - (300x300) Extintor de Incêndio</t>
  </si>
  <si>
    <t>Vergalhão CA - 25 # 10 mm2</t>
  </si>
  <si>
    <t>73965/015</t>
  </si>
  <si>
    <t>Forma de madeira comum para Fundções  - reaproveitamento 5X</t>
  </si>
  <si>
    <t>Armação aço CA-50, Diam. 6,3 (1/4) á 12,5mm(1/2) -Fornecimento/corte perda de 10%) / dobra / colocação.</t>
  </si>
  <si>
    <t>Armação de aço  CA-60 Diam. 3,4 a 6,0mm-Fornecimento/corte perda de 10%) / dobra / colocação.</t>
  </si>
  <si>
    <t>Forma madeira comp. resinada 12mm p/ Estrutura corte/Montagem/Escoramento/Desforma- Lajes</t>
  </si>
  <si>
    <t>Forma madeira comp. resinada 12mm p/ Estrutura corte/Montagem/Escoramento/Desforma-  Vigas</t>
  </si>
  <si>
    <t>4.1.2</t>
  </si>
  <si>
    <t>4.1.3</t>
  </si>
  <si>
    <t>4.1.4</t>
  </si>
  <si>
    <t>4.2.4</t>
  </si>
  <si>
    <t>4.4</t>
  </si>
  <si>
    <t>4.4.1</t>
  </si>
  <si>
    <t>4.3.2</t>
  </si>
  <si>
    <t>4.3.3</t>
  </si>
  <si>
    <t>4.3.4</t>
  </si>
  <si>
    <t>Encunhamento (aperto de alvenaria) em tijolo cerâmicos maciços 5x10x20cm 1 vez (esp. 20cm), assentamento c/ argamassa traço1:6 (cimento e areia)</t>
  </si>
  <si>
    <t xml:space="preserve">Alvenaria de vedação de 1/2 vez em tijolos cerâmicos de 08 furos (dimensões nominais: 19x19x09); assentamento em argamassa no traço 1:2:8 (cimento, cal e areia) </t>
  </si>
  <si>
    <t>Alvenaria de vedação de 1 vez em tijolos cerâmicos de 08 furos (dimensões nominais: 19x19x09); assentamento em argamassa no traço 1:2:8 (cimento, cal e areia)</t>
  </si>
  <si>
    <t>Fechadura de embutir completa, para portas internas</t>
  </si>
  <si>
    <t>Fechadura de embutir completa, para portas de banheiro</t>
  </si>
  <si>
    <t>6.2.1</t>
  </si>
  <si>
    <t>6.2.2</t>
  </si>
  <si>
    <t>6.3</t>
  </si>
  <si>
    <t>6.4</t>
  </si>
  <si>
    <t>6.4.1</t>
  </si>
  <si>
    <t>6.4.2</t>
  </si>
  <si>
    <t>6.4.3</t>
  </si>
  <si>
    <t>6.4.4</t>
  </si>
  <si>
    <t>6.4.5</t>
  </si>
  <si>
    <t>6.4.6</t>
  </si>
  <si>
    <t>6.5.2</t>
  </si>
  <si>
    <t>6.5.3</t>
  </si>
  <si>
    <t>Vidro temperado incolor, espessura 6mm- fornecimento e instalação</t>
  </si>
  <si>
    <t>Espelho cristal esp. 4mm com moldura de madeira</t>
  </si>
  <si>
    <t>Vidro liso comum incolor, espessura 6mm- fornecimento e instalação</t>
  </si>
  <si>
    <t>Tela de nylon de proteção- fixada na esquadria</t>
  </si>
  <si>
    <t>74048/002</t>
  </si>
  <si>
    <t>Pavimetação em blocos intertravado de concreto, esp. 6,5cm, FCK 35MPA, asentados sobre colcão de areia</t>
  </si>
  <si>
    <t>Meio -fio (GUIA) de concreto premoldado- (playgraund)</t>
  </si>
  <si>
    <t>10.8</t>
  </si>
  <si>
    <t>10.9</t>
  </si>
  <si>
    <t>11.5</t>
  </si>
  <si>
    <t>11.6</t>
  </si>
  <si>
    <t>Peitoril (chapim) em concreto premoldado, largura=30cm espessura 5cm e pingadeira</t>
  </si>
  <si>
    <t>Peitoril (chapim) em concreto premoldado, largura=45cm espessura 5cm e pingadeira- Portico</t>
  </si>
  <si>
    <t>Caixa em Alvenaria tipo - CB-1</t>
  </si>
  <si>
    <t>Caixa em alvenaria tipo R-0</t>
  </si>
  <si>
    <t>13.5.2.4</t>
  </si>
  <si>
    <t>Caixa de passagem DG - nº 2 20x20x12cm em chapa metálica</t>
  </si>
  <si>
    <t>13.5.6.3</t>
  </si>
  <si>
    <t>13.5.6.4</t>
  </si>
  <si>
    <t>13.5.6.5</t>
  </si>
  <si>
    <t>13.5.6.6</t>
  </si>
  <si>
    <t>13.5.6.7</t>
  </si>
  <si>
    <t>13.5.6.8</t>
  </si>
  <si>
    <t>14.1.1</t>
  </si>
  <si>
    <t>14.3.1.4</t>
  </si>
  <si>
    <t>19.1.5</t>
  </si>
  <si>
    <t>19.1.6</t>
  </si>
  <si>
    <t>19.1.7</t>
  </si>
  <si>
    <t>19.1.8</t>
  </si>
  <si>
    <t>19.1.9</t>
  </si>
  <si>
    <t>19.1.10</t>
  </si>
  <si>
    <t>19.1.11</t>
  </si>
  <si>
    <t>19.1.12</t>
  </si>
  <si>
    <t>INSTALAÇÃO DE GÁS - GLP</t>
  </si>
  <si>
    <t>20</t>
  </si>
  <si>
    <t>PROTEÇÃO CONTRA INCÊNDIO E PÂNICO- EXTINTORES</t>
  </si>
  <si>
    <t>20.2</t>
  </si>
  <si>
    <t>20.3</t>
  </si>
  <si>
    <t>20.4</t>
  </si>
  <si>
    <t>20.5</t>
  </si>
  <si>
    <t>20.6</t>
  </si>
  <si>
    <t>20.7</t>
  </si>
  <si>
    <t>20.8</t>
  </si>
  <si>
    <t>21.2</t>
  </si>
  <si>
    <t>21.3</t>
  </si>
  <si>
    <t>21.4</t>
  </si>
  <si>
    <t>21.5</t>
  </si>
  <si>
    <t>21.6</t>
  </si>
  <si>
    <t>21.7</t>
  </si>
  <si>
    <t>21.8</t>
  </si>
  <si>
    <t>Subtotal item 22</t>
  </si>
  <si>
    <t>Subtotal item 23</t>
  </si>
  <si>
    <t>Válvula de retenção horizontal Ø 11/4"</t>
  </si>
  <si>
    <t>73816/001</t>
  </si>
  <si>
    <t>Execução de dreno c/ Tubo de PVC corrugado  Ø75mm</t>
  </si>
  <si>
    <t>CPU</t>
  </si>
  <si>
    <t>ÁREAS EXTERNAS</t>
  </si>
  <si>
    <t>24.1</t>
  </si>
  <si>
    <t>Subtotal item 24</t>
  </si>
  <si>
    <t>23.1</t>
  </si>
  <si>
    <t>Alvenaria de vedação de 1/2 vez em tijolos cerâmicos de 08 furos (dimensões nominais: 19x19x09); assentamento em argamassa no traço 1:2:8 (cimento, cal e areia) - MURO</t>
  </si>
  <si>
    <t>MURO</t>
  </si>
  <si>
    <t>FERRAGENS E ACESSÓRIOS</t>
  </si>
  <si>
    <t>PAVIMENTAÇÃO EXTERNA</t>
  </si>
  <si>
    <t>ESQUADRIA - GRADIL METÁLICO</t>
  </si>
  <si>
    <t>22.1</t>
  </si>
  <si>
    <t>22.2</t>
  </si>
  <si>
    <t>22.3</t>
  </si>
  <si>
    <t>22.3.1</t>
  </si>
  <si>
    <t>22.3.2</t>
  </si>
  <si>
    <t>22.3.3</t>
  </si>
  <si>
    <t>22.3.4</t>
  </si>
  <si>
    <t>22.3.5</t>
  </si>
  <si>
    <t>22.2.1</t>
  </si>
  <si>
    <t>22.2.2</t>
  </si>
  <si>
    <t>22.2.3</t>
  </si>
  <si>
    <t>22.2.4</t>
  </si>
  <si>
    <t>22.1.1</t>
  </si>
  <si>
    <t>22.1.2</t>
  </si>
  <si>
    <t>22.1.3</t>
  </si>
  <si>
    <t>22.1.4</t>
  </si>
  <si>
    <t>Caixa dágua metálica completa de 25.000l, inclusive base conforme projeto</t>
  </si>
  <si>
    <t>Quadro de Distribuição Geral de Baixa Tensão, de embutir, completo, com 06 disjuntores tripolares, sendo 1 reserva, com barramento para as fases, neutro e para proteção, disjuntor Geral trifásico de 200A e Dispositivo de Proteção contra Surtos, metálico, pintura eletrostática epóxi cor bege, c/ porta, trinco e acessórios (QGD - conforme projeto)</t>
  </si>
  <si>
    <t>Quadro de Distribuição de embutir, completo, com 08 circuitos (08 disjuntores monopolares, sendo 2 reservas), com barramento para as fases, neutro e para proteção, disjuntor geral trifásico de 30A e 01 Dispositivo Diferencial Residual, metálico, pintura eletrostática epóxi cor bege, c/ porta, trinco e acessórios (QD-1 - conforme projeto)</t>
  </si>
  <si>
    <t>Quadro de Distribuição de embutir,  completo, com 24 circuitos (21 disjuntores monopolares, sendo 1 reserva e 01 disjuntor trifásico), com barramento para as fases, neutro e para proteção, disjuntor geral trifásico de 100A e 1 Dispositivos Diferencial Residual, metálico, pintura eletrostática epóxi cor bege, c/ porta e trinco e acessórios (QD-4 - conforme projeto)</t>
  </si>
  <si>
    <t>Quadro de Distribuição de embutir, completo, com 12 circuitos (12 disjuntores monopolares, sendo 2 reservas), com barramento para as fases, neutro e para proteção, disjuntor geral trifásico de 50A e 01 Dispositivos Diferencial Residual, metálico, pintura eletrostática epóxi cor bege, c/ porta e trinco e acessórios (QD-3 - conforme projeto)</t>
  </si>
  <si>
    <t>Quadro de Distribuição de embutir, completo, com 11 circuitos (11 disjuntores monopolares, sendo 2 reservas), com barramento para as fases, neutro e para proteção, disjuntor geral trifásico de 50A e 01 Dispositivos Diferencial Residual, metálico, pintura eletrostática epóxi cor bege,c/ porta, trinco e acessórios (QD-2 - conforme projeto)</t>
  </si>
  <si>
    <t>Quadro de comando de Motor, de embutir, completo, p/ 2 motores de 3/4 cv (1 de reserva), controle automático de nível de reservatório superior e inferior, com contatores, bases fusíveis completas com fusível, relé térmico de sobrecarga, relé de falta de fase, chaves e lâmpadas,  com porta e trinco e acessórios (QCM - conforme projeto)</t>
  </si>
  <si>
    <t>PR. UNIT.(R$) sim bdi</t>
  </si>
  <si>
    <r>
      <t>Município</t>
    </r>
    <r>
      <rPr>
        <sz val="10"/>
        <rFont val="Arial"/>
        <family val="2"/>
      </rPr>
      <t>:</t>
    </r>
  </si>
  <si>
    <t>Planejamento</t>
  </si>
  <si>
    <t>% ITEM</t>
  </si>
  <si>
    <t>MOVIMENTO DE TERRAS PARA FUNDAÇÕES</t>
  </si>
  <si>
    <t xml:space="preserve">FUNDAÇÕES </t>
  </si>
  <si>
    <t>SISTEMA DE VEDAÇÃO VERTICAL INTERNO E EXTERNO (PAREDES)</t>
  </si>
  <si>
    <t xml:space="preserve">SISTEMAS DE COBERTURA </t>
  </si>
  <si>
    <t xml:space="preserve">IMPERMEABILIZAÇÃO </t>
  </si>
  <si>
    <t>REVESTIMENTOS INTERNOS E EXTERNOS</t>
  </si>
  <si>
    <t>SISTEMAS DE PISOS INTERNOS E EXTERNOS (PAVIMENTAÇÃO)</t>
  </si>
  <si>
    <t>INSTALAÇÃO DE GÁS COMBUSTÍVEL</t>
  </si>
  <si>
    <t>SISTEMA DE PROTEÇÃO CONTRA INCÊNDIO</t>
  </si>
  <si>
    <t>INSTALAÇÕES ELÉTRICAS</t>
  </si>
  <si>
    <t>INSTALAÇÕES DE CLIMATIZAÇÃO</t>
  </si>
  <si>
    <t>SISTEMA DE EXAUSTÃO MECÂNICA</t>
  </si>
  <si>
    <t>SISTEMA DE PROTEÇÃO CONTRA DESC. ATMOSFÉRICAS (SPDA)</t>
  </si>
  <si>
    <t>SERVIÇOS COMPLEMENTARES</t>
  </si>
  <si>
    <t>Valores totais</t>
  </si>
  <si>
    <t>Obra: Proinfância - UMEI</t>
  </si>
  <si>
    <t>PREFEITURA DE SANTA LUZIA – SECRETARIA MUNICIPAL DE EDUCAÇÃO</t>
  </si>
  <si>
    <t>EDIF C - Edificação principaL</t>
  </si>
  <si>
    <t>RUA: GOVERNADOR BIAS FORTES</t>
  </si>
  <si>
    <t>SANTA LUZIA - MG</t>
  </si>
  <si>
    <r>
      <t>Endereço</t>
    </r>
    <r>
      <rPr>
        <sz val="10"/>
        <rFont val="Arial"/>
        <family val="2"/>
      </rPr>
      <t>:RUA: GOVERNADOR BIAS FORTES</t>
    </r>
  </si>
  <si>
    <r>
      <t>Porta de abrir em madeira 0,80x2,10m com Chapa metálica h=50cm, Barra de Apoio PNE e visor de vidro 20x110cm,</t>
    </r>
    <r>
      <rPr>
        <b/>
        <sz val="14"/>
        <rFont val="Arial"/>
        <family val="2"/>
      </rPr>
      <t xml:space="preserve"> PM1, </t>
    </r>
    <r>
      <rPr>
        <sz val="14"/>
        <rFont val="Arial"/>
        <family val="2"/>
      </rPr>
      <t>conforme projeto de esquadrias</t>
    </r>
  </si>
  <si>
    <r>
      <t>Porta de abrir em madeira 0,80x2,10m com Chapa metálica, Barra de Apoio PNE,</t>
    </r>
    <r>
      <rPr>
        <b/>
        <sz val="14"/>
        <rFont val="Arial"/>
        <family val="2"/>
      </rPr>
      <t xml:space="preserve"> PM2, </t>
    </r>
    <r>
      <rPr>
        <sz val="14"/>
        <rFont val="Arial"/>
        <family val="2"/>
      </rPr>
      <t>conforme projeto de esquadrias</t>
    </r>
  </si>
  <si>
    <r>
      <t xml:space="preserve">Porta de abrir em madeira 0,80x2,10m com veneziana de madeira 60x50cm, </t>
    </r>
    <r>
      <rPr>
        <b/>
        <sz val="14"/>
        <rFont val="Arial"/>
        <family val="2"/>
      </rPr>
      <t>PM3</t>
    </r>
    <r>
      <rPr>
        <sz val="14"/>
        <rFont val="Arial"/>
        <family val="2"/>
      </rPr>
      <t>, incluso aduela 1A, alizar e dobradiça com aneis, conforme projeto de esquadrias</t>
    </r>
  </si>
  <si>
    <r>
      <t>Porta de abrir em madeira 0,80x2,10m ,</t>
    </r>
    <r>
      <rPr>
        <b/>
        <sz val="14"/>
        <rFont val="Arial"/>
        <family val="2"/>
      </rPr>
      <t xml:space="preserve"> PM4,</t>
    </r>
    <r>
      <rPr>
        <sz val="14"/>
        <rFont val="Arial"/>
        <family val="2"/>
      </rPr>
      <t xml:space="preserve"> incluso aduela 1A, alizar e dobradiça com aneis,conforme projeto de esquadrias</t>
    </r>
  </si>
  <si>
    <r>
      <t xml:space="preserve">Porta de abrir em madeira 0,60x2,10m </t>
    </r>
    <r>
      <rPr>
        <b/>
        <sz val="14"/>
        <rFont val="Arial"/>
        <family val="2"/>
      </rPr>
      <t>PM5</t>
    </r>
    <r>
      <rPr>
        <sz val="14"/>
        <rFont val="Arial"/>
        <family val="2"/>
      </rPr>
      <t>, incluso aduela 1A, alizar e dobradiça com aneis,conforme projeto de esquadrias</t>
    </r>
  </si>
  <si>
    <r>
      <t xml:space="preserve">Porta de abrir- Box  em madeira Laminado 0,60x1,60m, </t>
    </r>
    <r>
      <rPr>
        <b/>
        <sz val="14"/>
        <rFont val="Arial"/>
        <family val="2"/>
      </rPr>
      <t>PM-06,</t>
    </r>
    <r>
      <rPr>
        <sz val="14"/>
        <rFont val="Arial"/>
        <family val="2"/>
      </rPr>
      <t xml:space="preserve"> incluso marco, dobradiças e tarjeta tipo LIVRE/OCUPADO, conforme projeto de esquadrias </t>
    </r>
  </si>
  <si>
    <r>
      <t xml:space="preserve">Porta de abrir- Box  em madeira Laminado 0,60x1,00m, </t>
    </r>
    <r>
      <rPr>
        <b/>
        <sz val="14"/>
        <rFont val="Arial"/>
        <family val="2"/>
      </rPr>
      <t>PM-07,</t>
    </r>
    <r>
      <rPr>
        <sz val="14"/>
        <rFont val="Arial"/>
        <family val="2"/>
      </rPr>
      <t xml:space="preserve"> incluso marco, dobradiças e tarjeta tipo LIVRE/OCUPADOconforme projeto de esquadrias </t>
    </r>
  </si>
  <si>
    <r>
      <t xml:space="preserve">Porta de abrir de 0,80x2,10m em chapa de alumínio com vidro e veneziana- </t>
    </r>
    <r>
      <rPr>
        <b/>
        <sz val="14"/>
        <rFont val="Arial"/>
        <family val="2"/>
      </rPr>
      <t>PA1</t>
    </r>
    <r>
      <rPr>
        <sz val="14"/>
        <rFont val="Arial"/>
        <family val="2"/>
      </rPr>
      <t>, conforme projeto de esquadrias, inclusive ferragens</t>
    </r>
  </si>
  <si>
    <r>
      <t xml:space="preserve">Porta de abrir de 0,80x2,10m em chapa de alumínio com veneziana- </t>
    </r>
    <r>
      <rPr>
        <b/>
        <sz val="14"/>
        <rFont val="Arial"/>
        <family val="2"/>
      </rPr>
      <t>PA2</t>
    </r>
    <r>
      <rPr>
        <sz val="14"/>
        <rFont val="Arial"/>
        <family val="2"/>
      </rPr>
      <t>, conforme projeto de esquadrias, inclusive ferragens</t>
    </r>
  </si>
  <si>
    <r>
      <t>Porta de abrir de 0,60x2,10m em chapa de alumínio com veneziana-</t>
    </r>
    <r>
      <rPr>
        <b/>
        <sz val="14"/>
        <rFont val="Arial"/>
        <family val="2"/>
      </rPr>
      <t xml:space="preserve"> PA3</t>
    </r>
    <r>
      <rPr>
        <sz val="14"/>
        <rFont val="Arial"/>
        <family val="2"/>
      </rPr>
      <t>, conforme projeto de esquadrias, inclusive ferragens</t>
    </r>
  </si>
  <si>
    <r>
      <t xml:space="preserve">Porta de abrir de 0,50x0,80m em chapa de alumínio com veneziana </t>
    </r>
    <r>
      <rPr>
        <b/>
        <sz val="14"/>
        <rFont val="Arial"/>
        <family val="2"/>
      </rPr>
      <t>PA4</t>
    </r>
    <r>
      <rPr>
        <sz val="14"/>
        <rFont val="Arial"/>
        <family val="2"/>
      </rPr>
      <t>, conforme projeto de esquadrias, inclusive ferragens</t>
    </r>
  </si>
  <si>
    <r>
      <t xml:space="preserve">Janela de Alumínio, basculante 60X60cm, </t>
    </r>
    <r>
      <rPr>
        <b/>
        <sz val="14"/>
        <rFont val="Arial"/>
        <family val="2"/>
      </rPr>
      <t>J-01</t>
    </r>
    <r>
      <rPr>
        <sz val="14"/>
        <rFont val="Arial"/>
        <family val="2"/>
      </rPr>
      <t>,conforme projeto de esquadrias, inclusive ferragens</t>
    </r>
  </si>
  <si>
    <r>
      <t xml:space="preserve">Janela de Alumínio, de abrir 60X90cm, </t>
    </r>
    <r>
      <rPr>
        <b/>
        <sz val="14"/>
        <rFont val="Arial"/>
        <family val="2"/>
      </rPr>
      <t xml:space="preserve">J-02, </t>
    </r>
    <r>
      <rPr>
        <sz val="14"/>
        <rFont val="Arial"/>
        <family val="2"/>
      </rPr>
      <t>conforme projeto de esquadrias, inclusive ferragens</t>
    </r>
  </si>
  <si>
    <r>
      <t>Janela de Alumínio, de correr 120X120cm,</t>
    </r>
    <r>
      <rPr>
        <b/>
        <sz val="14"/>
        <rFont val="Arial"/>
        <family val="2"/>
      </rPr>
      <t>J-03,</t>
    </r>
    <r>
      <rPr>
        <sz val="14"/>
        <rFont val="Arial"/>
        <family val="2"/>
      </rPr>
      <t xml:space="preserve"> conforme projeto de esquadrias - Corrediça, inclusive ferragens</t>
    </r>
  </si>
  <si>
    <r>
      <t>Janela de Alumínio, de correr 180X120cm,</t>
    </r>
    <r>
      <rPr>
        <b/>
        <sz val="14"/>
        <rFont val="Arial"/>
        <family val="2"/>
      </rPr>
      <t>J-04</t>
    </r>
    <r>
      <rPr>
        <sz val="14"/>
        <rFont val="Arial"/>
        <family val="2"/>
      </rPr>
      <t xml:space="preserve"> conforme projeto de esquadrias, inclusive ferragens</t>
    </r>
  </si>
  <si>
    <r>
      <t xml:space="preserve">Janela de Alumínio, de correr 180X160cm, </t>
    </r>
    <r>
      <rPr>
        <b/>
        <sz val="14"/>
        <rFont val="Arial"/>
        <family val="2"/>
      </rPr>
      <t>J-05</t>
    </r>
    <r>
      <rPr>
        <sz val="14"/>
        <rFont val="Arial"/>
        <family val="2"/>
      </rPr>
      <t>, conforme projeto de esquadrias, inclusive ferragens</t>
    </r>
  </si>
  <si>
    <t>IIO-LIG-005</t>
  </si>
  <si>
    <t>ED-51123</t>
  </si>
  <si>
    <t>3.2.4</t>
  </si>
  <si>
    <t>73937/1</t>
  </si>
  <si>
    <t>5.2.4</t>
  </si>
  <si>
    <t>74025/1</t>
  </si>
  <si>
    <t>ED-50760</t>
  </si>
  <si>
    <t>ED-50761</t>
  </si>
  <si>
    <t>ED-50732</t>
  </si>
  <si>
    <t>ED-50170</t>
  </si>
  <si>
    <t>ED-50168</t>
  </si>
  <si>
    <t>ED-49814</t>
  </si>
  <si>
    <t>74131/1</t>
  </si>
  <si>
    <t>74131/4</t>
  </si>
  <si>
    <t>73953/004</t>
  </si>
  <si>
    <t>ED-49496</t>
  </si>
  <si>
    <t>ED-49178</t>
  </si>
  <si>
    <t>ED-49189</t>
  </si>
  <si>
    <t>ED-50279</t>
  </si>
  <si>
    <t>ED-50966</t>
  </si>
  <si>
    <t>74238/2</t>
  </si>
  <si>
    <t>INSTALAÇÃO ELETRICO</t>
  </si>
  <si>
    <t>LOCACAO CONVENCIONAL DE OBRA, UTILIZANDO GABARITO DE TÁBUAS CORRIDAS PONTALETADAS A CADA 2,00M -  2 UTILIZAÇÕES. AF_10/2018</t>
  </si>
  <si>
    <t>73937/5</t>
  </si>
  <si>
    <t>ED-49669</t>
  </si>
  <si>
    <t>SETOP EDI</t>
  </si>
  <si>
    <t>ED-50627</t>
  </si>
  <si>
    <t>SINAPI I</t>
  </si>
  <si>
    <t>73924/1</t>
  </si>
  <si>
    <t>SUDECAP-II</t>
  </si>
  <si>
    <t>74.31.25</t>
  </si>
  <si>
    <t>ED-49175</t>
  </si>
  <si>
    <t>1.7</t>
  </si>
  <si>
    <t>1.8</t>
  </si>
  <si>
    <t>1.9</t>
  </si>
  <si>
    <t>ED-51007</t>
  </si>
  <si>
    <t>SONDAGEM A PERCUSSÃO D = 2 1/2" COM MEDIDA DE SPT (FATURAMENTO MÍNIMO = 30 M)</t>
  </si>
  <si>
    <t>M</t>
  </si>
  <si>
    <t>ED-51100</t>
  </si>
  <si>
    <t>CORTE E DESATERRO PARA REGULARIZAÇÃO E ARRASTAMENTO NIVELADO A CURTA DISTÂNCIA COM LÂMINA</t>
  </si>
  <si>
    <t>M3</t>
  </si>
  <si>
    <t>2,38</t>
  </si>
  <si>
    <t>TRANSPORTE COM CAMINHÃO BASCULANTE DE 10 M3, EM VIA URBANA PAVIMENTADA, DMT ACIMA DE 30KM (UNIDADE: M3XKM). AF_04/2016</t>
  </si>
  <si>
    <t>M3XKM</t>
  </si>
  <si>
    <t>1.10</t>
  </si>
  <si>
    <t>1.11</t>
  </si>
  <si>
    <t>1.12</t>
  </si>
  <si>
    <t>ED-4019</t>
  </si>
  <si>
    <t>PROJ-EXE-090</t>
  </si>
  <si>
    <t xml:space="preserve">PROJETO EXECUTIVO DE ESTRUTURA DE CONCRETO </t>
  </si>
  <si>
    <t>PR A1</t>
  </si>
  <si>
    <t>ED-4020</t>
  </si>
  <si>
    <t>PROJ-EXE-150</t>
  </si>
  <si>
    <t xml:space="preserve">PROJETO EXECUTIVO DE INSTALAÇÕES ELÉTRICAS </t>
  </si>
  <si>
    <t>ED-4052</t>
  </si>
  <si>
    <t>PROJ-EXE-375</t>
  </si>
  <si>
    <t xml:space="preserve">PROJETO EXECUTIVO DE AQUECIMENTO SOLAR E REDE DE ÁGUA QUENTE </t>
  </si>
  <si>
    <t>ED-4050</t>
  </si>
  <si>
    <t>PROJ-EXE-075</t>
  </si>
  <si>
    <t xml:space="preserve">PROJETO EXECUTIVO DE DRENAGEM PLUVIAL </t>
  </si>
  <si>
    <t>ED-4038</t>
  </si>
  <si>
    <t>PROJ-EXE-135</t>
  </si>
  <si>
    <t xml:space="preserve">PROJETO EXECUTIVO DE INSTALAÇÕES HIDRO SANITÁRIAS </t>
  </si>
  <si>
    <t>ED-4046</t>
  </si>
  <si>
    <t>PROJ-EXE-210</t>
  </si>
  <si>
    <t xml:space="preserve">PROJETO EXECUTIVO DE PREVENÇÃO E COMBATE A INCÊNDIO </t>
  </si>
  <si>
    <t>1.13</t>
  </si>
  <si>
    <t>1.14</t>
  </si>
  <si>
    <t>1.15</t>
  </si>
  <si>
    <t>ED-50266</t>
  </si>
  <si>
    <t>h</t>
  </si>
  <si>
    <t>74125/1</t>
  </si>
  <si>
    <t>73953/4</t>
  </si>
  <si>
    <t>LUMINÁRIAS TIPO CALHA, DE SOBREPOR, COM REATORES DE PARTIDA RÁPIDA E LÂMPADAS FLUORESCENTES 2X2X18W, COMPLETAS, FORNECIMENTO E INSTALAÇÃO</t>
  </si>
  <si>
    <t>ED-49327</t>
  </si>
  <si>
    <t>REGISTRO DE GAVETA COM CANOPLA D = 20 MM (3/4") - PADRÃO MÉDIO</t>
  </si>
  <si>
    <t>ED-49989</t>
  </si>
  <si>
    <t>REGISTRO PRESSAO COM ACABAMENTO E CANOPLA CROMADA, SIMPLES, BITOLA 3/4 " (REF 1416)</t>
  </si>
  <si>
    <t>SINAPI-I</t>
  </si>
  <si>
    <t>VALVULA DE DESCARGA METALICA, BASE 1 1/2 " E ACABAMENTO METALICO CROMADO</t>
  </si>
  <si>
    <t>RALO SEMI-HEMISFERICO TIPO ABACAXI D= 100MM</t>
  </si>
  <si>
    <t>73.57.32</t>
  </si>
  <si>
    <t>TUBO PVC ESGOTO RIGIDO JE NBR-7362/2 D= 200MM X 6M</t>
  </si>
  <si>
    <t>73.24.65</t>
  </si>
  <si>
    <t>SUDECAP-I</t>
  </si>
  <si>
    <t>73924/2</t>
  </si>
  <si>
    <t>REGULARIZAÇÃO DE SUPERFICIE DE CONCRETO APARENTE</t>
  </si>
  <si>
    <t>EXTINTOR INCENDIO TP PO QUIMICO 4KG FORNECIMENTO E COLOCACAO</t>
  </si>
  <si>
    <t>73775/1</t>
  </si>
  <si>
    <t>TUBO ACO GALVANIZADO COM COSTURA, CLASSE LEVE, DN 20 MM ( 3/4"),  E = 2,25 MM,  *1,3* KG/M (NBR 5580)</t>
  </si>
  <si>
    <t>CABO DE COBRE NU (CORDOALHA) 16,0MM2</t>
  </si>
  <si>
    <t>74.17.12</t>
  </si>
  <si>
    <t>CABO DE COBRE NU (CORDOALHA) 35,0MM2</t>
  </si>
  <si>
    <t>74.17.14</t>
  </si>
  <si>
    <t>CABO DE COBRE NU (CORDOALHA) 50,0MM2</t>
  </si>
  <si>
    <t>74.17.15</t>
  </si>
  <si>
    <t>ATERRAMENTO COMPLETO, COM HASTES COPPERWELD 5/8" X 2,40 M</t>
  </si>
  <si>
    <t>ED-48700</t>
  </si>
  <si>
    <t>BANCADA EM GRANITO CINZA ANDORINHA E = 3 CM, APOIADA EM ALVENARIA</t>
  </si>
  <si>
    <t>ED-48344</t>
  </si>
  <si>
    <t>PRATELEIRA DE GRANITO CINZA ANDORINHA, E = 2 CM, APOIADA SOBRE ALVENARIA</t>
  </si>
  <si>
    <t>ED-50691</t>
  </si>
  <si>
    <t>BANCO EM GRANITO ANDORINHA POLIDO 52 X 30 CM</t>
  </si>
  <si>
    <t>ED-48355</t>
  </si>
  <si>
    <t>PR. UNI bdi</t>
  </si>
  <si>
    <t>total</t>
  </si>
  <si>
    <t>DIVISORIA EM GRANITO BRANCO POLIDO, ESP = 3CM, ASSENTADO COM ARGAMASSA TRACO 1:4, ARREMATE EM CIMENTO BRANCO, EXCLUSIVE FERRAGENS</t>
  </si>
  <si>
    <t>74166/1</t>
  </si>
  <si>
    <t>ED-49875</t>
  </si>
  <si>
    <t>ED-48647</t>
  </si>
  <si>
    <t>ED-48666</t>
  </si>
  <si>
    <t>12618</t>
  </si>
  <si>
    <t>ED-49952</t>
  </si>
  <si>
    <t>SETOP ED</t>
  </si>
  <si>
    <t>73.57.40</t>
  </si>
  <si>
    <t>SUDECAP</t>
  </si>
  <si>
    <t>73.57.42</t>
  </si>
  <si>
    <t>90709</t>
  </si>
  <si>
    <t>74238/</t>
  </si>
  <si>
    <t>ED-51073</t>
  </si>
  <si>
    <t>ED-9133</t>
  </si>
  <si>
    <t>ED-50297</t>
  </si>
  <si>
    <t>ED-50296</t>
  </si>
  <si>
    <t>Fontes: SINAPI-MAIO19- NÃO DESONERADO; SETOP-JAN/19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</si>
</sst>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#,##0.00&quot; &quot;;&quot; (&quot;#,##0.00&quot;)&quot;;&quot; -&quot;#&quot; &quot;;@&quot; &quot;"/>
    <numFmt numFmtId="166" formatCode="#,##0.00&quot; &quot;;&quot;-&quot;#,##0.00&quot; &quot;;&quot; -&quot;#&quot; &quot;;@&quot; &quot;"/>
    <numFmt numFmtId="167" formatCode="[$R$-416]&quot; &quot;#,##0.00;[Red]&quot;-&quot;[$R$-416]&quot; &quot;#,##0.00"/>
  </numFmts>
  <fonts count="25">
    <font>
      <sz val="11"/>
      <color rgb="FF000000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sz val="11"/>
      <color indexed="8"/>
      <name val="Arial"/>
      <family val="2"/>
    </font>
    <font>
      <sz val="8"/>
      <name val="Arial"/>
      <family val="2"/>
    </font>
    <font>
      <sz val="10"/>
      <color rgb="FF000000"/>
      <name val="Arial1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4"/>
      <name val="Arial1"/>
    </font>
    <font>
      <b/>
      <i/>
      <sz val="14"/>
      <name val="Arial"/>
      <family val="2"/>
    </font>
    <font>
      <sz val="14"/>
      <color indexed="8"/>
      <name val="Century Gothic"/>
      <family val="2"/>
    </font>
    <font>
      <sz val="12"/>
      <name val="Arial"/>
      <family val="2"/>
    </font>
    <font>
      <sz val="14"/>
      <color rgb="FF000000"/>
      <name val="Arial"/>
      <family val="2"/>
    </font>
    <font>
      <sz val="14"/>
      <name val="Calibri"/>
      <family val="2"/>
    </font>
    <font>
      <sz val="14"/>
      <color indexed="8"/>
      <name val="Arial"/>
      <family val="2"/>
    </font>
    <font>
      <sz val="10"/>
      <name val="Calibri"/>
      <family val="2"/>
    </font>
    <font>
      <sz val="11"/>
      <name val="Calibri"/>
      <family val="2"/>
    </font>
    <font>
      <sz val="12"/>
      <name val="Calibri"/>
      <family val="2"/>
    </font>
    <font>
      <sz val="16"/>
      <name val="Calibri"/>
      <family val="2"/>
    </font>
    <font>
      <b/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0">
    <xf numFmtId="0" fontId="0" fillId="0" borderId="0"/>
    <xf numFmtId="0" fontId="6" fillId="0" borderId="0" applyNumberFormat="0" applyBorder="0" applyProtection="0"/>
    <xf numFmtId="0" fontId="6" fillId="0" borderId="0" applyNumberFormat="0" applyBorder="0" applyProtection="0"/>
    <xf numFmtId="165" fontId="6" fillId="0" borderId="0" applyBorder="0" applyProtection="0"/>
    <xf numFmtId="165" fontId="6" fillId="0" borderId="0" applyBorder="0" applyProtection="0"/>
    <xf numFmtId="0" fontId="7" fillId="0" borderId="0" applyNumberFormat="0" applyBorder="0" applyProtection="0"/>
    <xf numFmtId="0" fontId="6" fillId="0" borderId="0" applyNumberFormat="0" applyBorder="0" applyProtection="0"/>
    <xf numFmtId="166" fontId="7" fillId="0" borderId="0" applyBorder="0" applyProtection="0"/>
    <xf numFmtId="0" fontId="8" fillId="0" borderId="0" applyNumberFormat="0" applyBorder="0" applyProtection="0">
      <alignment horizontal="center"/>
    </xf>
    <xf numFmtId="0" fontId="8" fillId="0" borderId="0" applyNumberFormat="0" applyBorder="0" applyProtection="0">
      <alignment horizontal="center" textRotation="90"/>
    </xf>
    <xf numFmtId="0" fontId="1" fillId="0" borderId="0"/>
    <xf numFmtId="9" fontId="1" fillId="0" borderId="0" applyFont="0" applyFill="0" applyBorder="0" applyAlignment="0" applyProtection="0"/>
    <xf numFmtId="0" fontId="9" fillId="0" borderId="0" applyNumberFormat="0" applyBorder="0" applyProtection="0"/>
    <xf numFmtId="167" fontId="9" fillId="0" borderId="0" applyBorder="0" applyProtection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6" fillId="0" borderId="0" applyBorder="0" applyProtection="0"/>
    <xf numFmtId="9" fontId="10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</cellStyleXfs>
  <cellXfs count="242">
    <xf numFmtId="0" fontId="0" fillId="0" borderId="0" xfId="0"/>
    <xf numFmtId="0" fontId="1" fillId="0" borderId="0" xfId="10" applyFont="1" applyFill="1" applyAlignment="1">
      <alignment vertical="center"/>
    </xf>
    <xf numFmtId="0" fontId="1" fillId="0" borderId="0" xfId="10" applyFont="1" applyFill="1" applyBorder="1" applyAlignment="1">
      <alignment horizontal="center" vertical="center"/>
    </xf>
    <xf numFmtId="0" fontId="1" fillId="0" borderId="0" xfId="10" applyFont="1" applyFill="1" applyBorder="1" applyAlignment="1">
      <alignment vertical="center"/>
    </xf>
    <xf numFmtId="0" fontId="1" fillId="0" borderId="0" xfId="10" applyFont="1" applyFill="1" applyAlignment="1">
      <alignment horizontal="center" vertical="center"/>
    </xf>
    <xf numFmtId="0" fontId="1" fillId="0" borderId="0" xfId="10" applyFont="1" applyFill="1" applyAlignment="1">
      <alignment horizontal="center"/>
    </xf>
    <xf numFmtId="0" fontId="1" fillId="0" borderId="0" xfId="10" applyFont="1" applyFill="1" applyAlignment="1">
      <alignment horizontal="left" vertical="center"/>
    </xf>
    <xf numFmtId="164" fontId="1" fillId="0" borderId="0" xfId="14" applyFont="1" applyFill="1" applyAlignment="1">
      <alignment vertical="center"/>
    </xf>
    <xf numFmtId="4" fontId="1" fillId="0" borderId="0" xfId="10" applyNumberFormat="1" applyFont="1" applyFill="1" applyAlignment="1">
      <alignment vertical="center"/>
    </xf>
    <xf numFmtId="0" fontId="1" fillId="0" borderId="0" xfId="10" applyFont="1" applyAlignment="1">
      <alignment vertical="center"/>
    </xf>
    <xf numFmtId="0" fontId="3" fillId="2" borderId="1" xfId="10" applyFont="1" applyFill="1" applyBorder="1" applyAlignment="1">
      <alignment vertical="center"/>
    </xf>
    <xf numFmtId="0" fontId="3" fillId="0" borderId="0" xfId="10" applyFont="1" applyFill="1" applyAlignment="1">
      <alignment vertical="center"/>
    </xf>
    <xf numFmtId="164" fontId="1" fillId="0" borderId="0" xfId="10" applyNumberFormat="1" applyFont="1" applyFill="1" applyAlignment="1">
      <alignment vertical="center"/>
    </xf>
    <xf numFmtId="0" fontId="1" fillId="0" borderId="0" xfId="10" applyFont="1" applyFill="1" applyBorder="1" applyAlignment="1">
      <alignment horizontal="center"/>
    </xf>
    <xf numFmtId="0" fontId="1" fillId="0" borderId="0" xfId="10" applyFont="1" applyFill="1" applyBorder="1" applyAlignment="1">
      <alignment horizontal="left" vertical="center"/>
    </xf>
    <xf numFmtId="164" fontId="1" fillId="0" borderId="0" xfId="14" applyFont="1" applyFill="1" applyBorder="1" applyAlignment="1">
      <alignment vertical="center"/>
    </xf>
    <xf numFmtId="164" fontId="1" fillId="0" borderId="0" xfId="14" applyFont="1" applyFill="1" applyBorder="1" applyAlignment="1">
      <alignment horizontal="center" vertical="center"/>
    </xf>
    <xf numFmtId="164" fontId="1" fillId="0" borderId="0" xfId="14" applyFont="1" applyFill="1" applyAlignment="1">
      <alignment horizontal="center" vertical="center"/>
    </xf>
    <xf numFmtId="164" fontId="1" fillId="4" borderId="0" xfId="10" applyNumberFormat="1" applyFont="1" applyFill="1" applyAlignment="1">
      <alignment vertical="center"/>
    </xf>
    <xf numFmtId="0" fontId="1" fillId="4" borderId="0" xfId="10" applyFont="1" applyFill="1" applyAlignment="1">
      <alignment vertical="center"/>
    </xf>
    <xf numFmtId="0" fontId="1" fillId="4" borderId="0" xfId="10" applyFont="1" applyFill="1" applyBorder="1" applyAlignment="1">
      <alignment vertical="center"/>
    </xf>
    <xf numFmtId="0" fontId="1" fillId="4" borderId="0" xfId="10" applyFont="1" applyFill="1" applyBorder="1" applyAlignment="1">
      <alignment horizontal="center" vertical="center" wrapText="1"/>
    </xf>
    <xf numFmtId="0" fontId="1" fillId="3" borderId="3" xfId="10" applyFill="1" applyBorder="1" applyAlignment="1">
      <alignment horizontal="center"/>
    </xf>
    <xf numFmtId="0" fontId="1" fillId="0" borderId="12" xfId="10" applyBorder="1" applyAlignment="1">
      <alignment horizontal="center"/>
    </xf>
    <xf numFmtId="0" fontId="1" fillId="0" borderId="12" xfId="10" applyBorder="1"/>
    <xf numFmtId="0" fontId="1" fillId="0" borderId="13" xfId="10" applyBorder="1"/>
    <xf numFmtId="49" fontId="3" fillId="3" borderId="1" xfId="10" applyNumberFormat="1" applyFont="1" applyFill="1" applyBorder="1"/>
    <xf numFmtId="164" fontId="0" fillId="0" borderId="1" xfId="19" applyFont="1" applyBorder="1" applyAlignment="1">
      <alignment horizontal="center"/>
    </xf>
    <xf numFmtId="10" fontId="0" fillId="0" borderId="1" xfId="11" applyNumberFormat="1" applyFont="1" applyBorder="1" applyAlignment="1">
      <alignment horizontal="center"/>
    </xf>
    <xf numFmtId="10" fontId="1" fillId="6" borderId="1" xfId="11" applyNumberFormat="1" applyFont="1" applyFill="1" applyBorder="1"/>
    <xf numFmtId="10" fontId="0" fillId="0" borderId="1" xfId="11" applyNumberFormat="1" applyFont="1" applyBorder="1"/>
    <xf numFmtId="0" fontId="1" fillId="0" borderId="1" xfId="10" applyBorder="1"/>
    <xf numFmtId="0" fontId="3" fillId="0" borderId="1" xfId="10" applyFont="1" applyBorder="1"/>
    <xf numFmtId="164" fontId="1" fillId="0" borderId="1" xfId="10" applyNumberFormat="1" applyBorder="1"/>
    <xf numFmtId="0" fontId="3" fillId="3" borderId="1" xfId="10" applyFont="1" applyFill="1" applyBorder="1"/>
    <xf numFmtId="9" fontId="1" fillId="6" borderId="1" xfId="11" applyFont="1" applyFill="1" applyBorder="1"/>
    <xf numFmtId="9" fontId="1" fillId="0" borderId="1" xfId="11" applyFont="1" applyFill="1" applyBorder="1"/>
    <xf numFmtId="0" fontId="1" fillId="0" borderId="1" xfId="10" applyFill="1" applyBorder="1"/>
    <xf numFmtId="9" fontId="0" fillId="0" borderId="1" xfId="11" applyFont="1" applyFill="1" applyBorder="1"/>
    <xf numFmtId="164" fontId="1" fillId="0" borderId="1" xfId="10" applyNumberFormat="1" applyFill="1" applyBorder="1"/>
    <xf numFmtId="164" fontId="1" fillId="0" borderId="1" xfId="14" applyFont="1" applyBorder="1"/>
    <xf numFmtId="43" fontId="1" fillId="0" borderId="1" xfId="10" applyNumberFormat="1" applyBorder="1"/>
    <xf numFmtId="9" fontId="1" fillId="6" borderId="14" xfId="17" applyFont="1" applyFill="1" applyBorder="1"/>
    <xf numFmtId="0" fontId="3" fillId="3" borderId="1" xfId="10" applyFont="1" applyFill="1" applyBorder="1" applyAlignment="1">
      <alignment vertical="center"/>
    </xf>
    <xf numFmtId="9" fontId="1" fillId="4" borderId="1" xfId="11" applyFont="1" applyFill="1" applyBorder="1"/>
    <xf numFmtId="164" fontId="1" fillId="4" borderId="1" xfId="10" applyNumberFormat="1" applyFill="1" applyBorder="1"/>
    <xf numFmtId="164" fontId="1" fillId="0" borderId="14" xfId="10" applyNumberFormat="1" applyFill="1" applyBorder="1"/>
    <xf numFmtId="164" fontId="0" fillId="0" borderId="1" xfId="19" applyFont="1" applyBorder="1"/>
    <xf numFmtId="0" fontId="1" fillId="0" borderId="1" xfId="10" applyBorder="1" applyAlignment="1">
      <alignment horizontal="center"/>
    </xf>
    <xf numFmtId="9" fontId="1" fillId="6" borderId="1" xfId="17" applyFont="1" applyFill="1" applyBorder="1"/>
    <xf numFmtId="0" fontId="3" fillId="3" borderId="1" xfId="10" applyFont="1" applyFill="1" applyBorder="1" applyAlignment="1">
      <alignment vertical="center" wrapText="1"/>
    </xf>
    <xf numFmtId="9" fontId="1" fillId="0" borderId="1" xfId="17" applyFont="1" applyFill="1" applyBorder="1"/>
    <xf numFmtId="0" fontId="1" fillId="0" borderId="0" xfId="10"/>
    <xf numFmtId="164" fontId="0" fillId="0" borderId="0" xfId="19" applyFont="1"/>
    <xf numFmtId="10" fontId="0" fillId="5" borderId="7" xfId="11" applyNumberFormat="1" applyFont="1" applyFill="1" applyBorder="1"/>
    <xf numFmtId="10" fontId="1" fillId="3" borderId="11" xfId="10" applyNumberFormat="1" applyFill="1" applyBorder="1"/>
    <xf numFmtId="10" fontId="1" fillId="3" borderId="6" xfId="10" applyNumberFormat="1" applyFill="1" applyBorder="1"/>
    <xf numFmtId="9" fontId="1" fillId="3" borderId="1" xfId="11" applyFont="1" applyFill="1" applyBorder="1"/>
    <xf numFmtId="9" fontId="1" fillId="3" borderId="14" xfId="17" applyFont="1" applyFill="1" applyBorder="1"/>
    <xf numFmtId="9" fontId="1" fillId="3" borderId="1" xfId="17" applyFont="1" applyFill="1" applyBorder="1"/>
    <xf numFmtId="164" fontId="3" fillId="3" borderId="22" xfId="19" applyFont="1" applyFill="1" applyBorder="1"/>
    <xf numFmtId="10" fontId="3" fillId="3" borderId="23" xfId="10" applyNumberFormat="1" applyFont="1" applyFill="1" applyBorder="1"/>
    <xf numFmtId="164" fontId="1" fillId="3" borderId="23" xfId="10" applyNumberFormat="1" applyFill="1" applyBorder="1"/>
    <xf numFmtId="0" fontId="3" fillId="0" borderId="18" xfId="18" applyFont="1" applyBorder="1" applyAlignment="1">
      <alignment vertical="center"/>
    </xf>
    <xf numFmtId="0" fontId="1" fillId="0" borderId="20" xfId="10" applyBorder="1"/>
    <xf numFmtId="164" fontId="0" fillId="0" borderId="20" xfId="19" applyFont="1" applyBorder="1"/>
    <xf numFmtId="0" fontId="1" fillId="0" borderId="21" xfId="10" applyBorder="1"/>
    <xf numFmtId="10" fontId="1" fillId="3" borderId="1" xfId="10" applyNumberFormat="1" applyFill="1" applyBorder="1"/>
    <xf numFmtId="0" fontId="11" fillId="0" borderId="16" xfId="10" applyFont="1" applyFill="1" applyBorder="1" applyAlignment="1">
      <alignment horizontal="center" wrapText="1"/>
    </xf>
    <xf numFmtId="164" fontId="11" fillId="0" borderId="16" xfId="14" applyFont="1" applyFill="1" applyBorder="1" applyAlignment="1">
      <alignment horizontal="center" vertical="center" wrapText="1"/>
    </xf>
    <xf numFmtId="0" fontId="11" fillId="0" borderId="0" xfId="10" applyFont="1" applyFill="1" applyBorder="1" applyAlignment="1">
      <alignment horizontal="center"/>
    </xf>
    <xf numFmtId="0" fontId="12" fillId="0" borderId="0" xfId="10" applyFont="1" applyFill="1" applyBorder="1" applyAlignment="1">
      <alignment horizontal="left" vertical="center" wrapText="1"/>
    </xf>
    <xf numFmtId="0" fontId="12" fillId="0" borderId="0" xfId="10" applyFont="1" applyFill="1" applyBorder="1" applyAlignment="1">
      <alignment horizontal="center" vertical="center" wrapText="1"/>
    </xf>
    <xf numFmtId="164" fontId="12" fillId="0" borderId="0" xfId="14" applyFont="1" applyFill="1" applyBorder="1" applyAlignment="1">
      <alignment horizontal="center" vertical="center" wrapText="1"/>
    </xf>
    <xf numFmtId="164" fontId="12" fillId="0" borderId="0" xfId="14" applyFont="1" applyFill="1" applyBorder="1" applyAlignment="1">
      <alignment vertical="center" wrapText="1"/>
    </xf>
    <xf numFmtId="0" fontId="12" fillId="0" borderId="0" xfId="10" applyFont="1" applyFill="1" applyBorder="1" applyAlignment="1">
      <alignment vertical="center" wrapText="1"/>
    </xf>
    <xf numFmtId="0" fontId="12" fillId="0" borderId="19" xfId="10" applyFont="1" applyFill="1" applyBorder="1" applyAlignment="1">
      <alignment vertical="center" wrapText="1"/>
    </xf>
    <xf numFmtId="0" fontId="11" fillId="0" borderId="1" xfId="10" applyFont="1" applyFill="1" applyBorder="1" applyAlignment="1">
      <alignment horizontal="center"/>
    </xf>
    <xf numFmtId="0" fontId="11" fillId="0" borderId="1" xfId="10" applyFont="1" applyFill="1" applyBorder="1" applyAlignment="1">
      <alignment horizontal="left" vertical="center"/>
    </xf>
    <xf numFmtId="0" fontId="11" fillId="0" borderId="1" xfId="10" applyFont="1" applyFill="1" applyBorder="1" applyAlignment="1">
      <alignment horizontal="center" vertical="center"/>
    </xf>
    <xf numFmtId="164" fontId="11" fillId="0" borderId="1" xfId="14" applyFont="1" applyFill="1" applyBorder="1" applyAlignment="1">
      <alignment vertical="center"/>
    </xf>
    <xf numFmtId="0" fontId="11" fillId="0" borderId="1" xfId="10" applyFont="1" applyFill="1" applyBorder="1" applyAlignment="1">
      <alignment vertical="center"/>
    </xf>
    <xf numFmtId="4" fontId="11" fillId="0" borderId="1" xfId="10" applyNumberFormat="1" applyFont="1" applyFill="1" applyBorder="1" applyAlignment="1">
      <alignment vertical="center"/>
    </xf>
    <xf numFmtId="0" fontId="12" fillId="0" borderId="1" xfId="10" applyFont="1" applyFill="1" applyBorder="1" applyAlignment="1">
      <alignment vertical="center"/>
    </xf>
    <xf numFmtId="0" fontId="12" fillId="0" borderId="1" xfId="10" applyFont="1" applyFill="1" applyBorder="1" applyAlignment="1">
      <alignment horizontal="center" vertical="center"/>
    </xf>
    <xf numFmtId="0" fontId="12" fillId="0" borderId="1" xfId="10" applyFont="1" applyFill="1" applyBorder="1" applyAlignment="1">
      <alignment horizontal="center"/>
    </xf>
    <xf numFmtId="0" fontId="12" fillId="0" borderId="1" xfId="10" applyFont="1" applyFill="1" applyBorder="1" applyAlignment="1">
      <alignment horizontal="left" vertical="center"/>
    </xf>
    <xf numFmtId="164" fontId="12" fillId="0" borderId="1" xfId="14" applyFont="1" applyFill="1" applyBorder="1" applyAlignment="1">
      <alignment horizontal="center" vertical="center"/>
    </xf>
    <xf numFmtId="164" fontId="12" fillId="0" borderId="1" xfId="14" applyFont="1" applyFill="1" applyBorder="1" applyAlignment="1">
      <alignment vertical="center"/>
    </xf>
    <xf numFmtId="165" fontId="13" fillId="0" borderId="1" xfId="4" applyFont="1" applyFill="1" applyBorder="1" applyAlignment="1">
      <alignment horizontal="center" wrapText="1"/>
    </xf>
    <xf numFmtId="4" fontId="12" fillId="0" borderId="1" xfId="10" applyNumberFormat="1" applyFont="1" applyFill="1" applyBorder="1" applyAlignment="1">
      <alignment vertical="center"/>
    </xf>
    <xf numFmtId="0" fontId="13" fillId="0" borderId="1" xfId="5" applyNumberFormat="1" applyFont="1" applyFill="1" applyBorder="1" applyAlignment="1">
      <alignment horizontal="center" wrapText="1"/>
    </xf>
    <xf numFmtId="0" fontId="13" fillId="0" borderId="1" xfId="5" applyFont="1" applyFill="1" applyBorder="1" applyAlignment="1">
      <alignment horizontal="center" wrapText="1"/>
    </xf>
    <xf numFmtId="0" fontId="13" fillId="0" borderId="1" xfId="5" applyFont="1" applyFill="1" applyBorder="1" applyAlignment="1">
      <alignment horizontal="justify" vertical="center" wrapText="1"/>
    </xf>
    <xf numFmtId="0" fontId="13" fillId="0" borderId="1" xfId="5" applyFont="1" applyFill="1" applyBorder="1" applyAlignment="1">
      <alignment horizontal="center" vertical="center" wrapText="1"/>
    </xf>
    <xf numFmtId="164" fontId="13" fillId="0" borderId="1" xfId="14" applyFont="1" applyFill="1" applyBorder="1" applyAlignment="1">
      <alignment horizontal="right" vertical="center" wrapText="1"/>
    </xf>
    <xf numFmtId="0" fontId="12" fillId="0" borderId="1" xfId="10" applyFont="1" applyFill="1" applyBorder="1" applyAlignment="1">
      <alignment horizontal="left" vertical="center" wrapText="1"/>
    </xf>
    <xf numFmtId="0" fontId="11" fillId="0" borderId="1" xfId="10" applyFont="1" applyFill="1" applyBorder="1" applyAlignment="1">
      <alignment horizontal="center" wrapText="1"/>
    </xf>
    <xf numFmtId="0" fontId="11" fillId="0" borderId="1" xfId="10" applyFont="1" applyFill="1" applyBorder="1" applyAlignment="1">
      <alignment vertical="center" wrapText="1"/>
    </xf>
    <xf numFmtId="164" fontId="12" fillId="0" borderId="1" xfId="14" applyFont="1" applyFill="1" applyBorder="1" applyAlignment="1">
      <alignment vertical="center" wrapText="1"/>
    </xf>
    <xf numFmtId="164" fontId="11" fillId="0" borderId="1" xfId="14" applyFont="1" applyFill="1" applyBorder="1" applyAlignment="1">
      <alignment vertical="center" wrapText="1"/>
    </xf>
    <xf numFmtId="4" fontId="11" fillId="0" borderId="1" xfId="10" applyNumberFormat="1" applyFont="1" applyFill="1" applyBorder="1" applyAlignment="1">
      <alignment vertical="center" wrapText="1"/>
    </xf>
    <xf numFmtId="0" fontId="12" fillId="0" borderId="1" xfId="10" applyFont="1" applyFill="1" applyBorder="1" applyAlignment="1">
      <alignment horizontal="center" wrapText="1"/>
    </xf>
    <xf numFmtId="0" fontId="12" fillId="0" borderId="1" xfId="10" applyFont="1" applyFill="1" applyBorder="1" applyAlignment="1">
      <alignment horizontal="center" vertical="center" wrapText="1"/>
    </xf>
    <xf numFmtId="164" fontId="12" fillId="0" borderId="1" xfId="14" applyFont="1" applyFill="1" applyBorder="1" applyAlignment="1">
      <alignment horizontal="right" vertical="center" wrapText="1"/>
    </xf>
    <xf numFmtId="0" fontId="12" fillId="0" borderId="1" xfId="10" applyFont="1" applyFill="1" applyBorder="1" applyAlignment="1">
      <alignment horizontal="left" vertical="justify" wrapText="1"/>
    </xf>
    <xf numFmtId="164" fontId="12" fillId="0" borderId="1" xfId="14" applyFont="1" applyFill="1" applyBorder="1" applyAlignment="1">
      <alignment horizontal="center"/>
    </xf>
    <xf numFmtId="164" fontId="12" fillId="0" borderId="1" xfId="14" applyFont="1" applyFill="1" applyBorder="1" applyAlignment="1"/>
    <xf numFmtId="164" fontId="12" fillId="0" borderId="1" xfId="14" applyFont="1" applyFill="1" applyBorder="1" applyAlignment="1">
      <alignment horizontal="right"/>
    </xf>
    <xf numFmtId="0" fontId="11" fillId="0" borderId="1" xfId="10" applyFont="1" applyFill="1" applyBorder="1" applyAlignment="1">
      <alignment horizontal="left" vertical="center" wrapText="1"/>
    </xf>
    <xf numFmtId="0" fontId="12" fillId="0" borderId="1" xfId="10" applyFont="1" applyFill="1" applyBorder="1" applyAlignment="1">
      <alignment vertical="center" wrapText="1"/>
    </xf>
    <xf numFmtId="164" fontId="14" fillId="0" borderId="1" xfId="14" applyFont="1" applyFill="1" applyBorder="1" applyAlignment="1">
      <alignment vertical="center" wrapText="1"/>
    </xf>
    <xf numFmtId="0" fontId="14" fillId="0" borderId="1" xfId="10" applyFont="1" applyFill="1" applyBorder="1" applyAlignment="1">
      <alignment vertical="center" wrapText="1"/>
    </xf>
    <xf numFmtId="164" fontId="12" fillId="0" borderId="1" xfId="14" applyFont="1" applyFill="1" applyBorder="1" applyAlignment="1">
      <alignment horizontal="center" vertical="center" wrapText="1"/>
    </xf>
    <xf numFmtId="164" fontId="12" fillId="0" borderId="1" xfId="14" applyFont="1" applyFill="1" applyBorder="1" applyAlignment="1">
      <alignment horizontal="right" vertical="center"/>
    </xf>
    <xf numFmtId="49" fontId="12" fillId="0" borderId="1" xfId="10" applyNumberFormat="1" applyFont="1" applyFill="1" applyBorder="1" applyAlignment="1">
      <alignment horizontal="center" vertical="center"/>
    </xf>
    <xf numFmtId="0" fontId="11" fillId="0" borderId="1" xfId="10" applyFont="1" applyFill="1" applyBorder="1" applyAlignment="1">
      <alignment horizontal="right" vertical="center" wrapText="1"/>
    </xf>
    <xf numFmtId="164" fontId="11" fillId="0" borderId="1" xfId="14" applyFont="1" applyFill="1" applyBorder="1" applyAlignment="1">
      <alignment horizontal="righ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" fontId="12" fillId="0" borderId="1" xfId="10" applyNumberFormat="1" applyFont="1" applyFill="1" applyBorder="1" applyAlignment="1">
      <alignment vertical="center" wrapText="1"/>
    </xf>
    <xf numFmtId="49" fontId="12" fillId="0" borderId="1" xfId="10" applyNumberFormat="1" applyFont="1" applyFill="1" applyBorder="1" applyAlignment="1">
      <alignment vertical="center" wrapText="1"/>
    </xf>
    <xf numFmtId="0" fontId="12" fillId="0" borderId="2" xfId="10" applyFont="1" applyFill="1" applyBorder="1" applyAlignment="1">
      <alignment horizontal="center" vertical="center"/>
    </xf>
    <xf numFmtId="0" fontId="12" fillId="0" borderId="2" xfId="10" applyFont="1" applyFill="1" applyBorder="1" applyAlignment="1">
      <alignment horizontal="center"/>
    </xf>
    <xf numFmtId="0" fontId="12" fillId="0" borderId="2" xfId="10" applyFont="1" applyFill="1" applyBorder="1" applyAlignment="1">
      <alignment horizontal="left" vertical="center"/>
    </xf>
    <xf numFmtId="164" fontId="12" fillId="0" borderId="2" xfId="14" applyFont="1" applyFill="1" applyBorder="1" applyAlignment="1">
      <alignment horizontal="center" vertical="center"/>
    </xf>
    <xf numFmtId="164" fontId="12" fillId="0" borderId="2" xfId="14" applyFont="1" applyFill="1" applyBorder="1" applyAlignment="1">
      <alignment vertical="center"/>
    </xf>
    <xf numFmtId="0" fontId="12" fillId="0" borderId="2" xfId="10" applyFont="1" applyFill="1" applyBorder="1" applyAlignment="1">
      <alignment vertical="center"/>
    </xf>
    <xf numFmtId="0" fontId="12" fillId="0" borderId="3" xfId="10" applyFont="1" applyFill="1" applyBorder="1" applyAlignment="1">
      <alignment horizontal="center" vertical="center"/>
    </xf>
    <xf numFmtId="0" fontId="12" fillId="0" borderId="18" xfId="10" applyFont="1" applyFill="1" applyBorder="1" applyAlignment="1">
      <alignment horizontal="center" vertical="center"/>
    </xf>
    <xf numFmtId="0" fontId="12" fillId="0" borderId="0" xfId="10" applyFont="1" applyFill="1" applyBorder="1" applyAlignment="1">
      <alignment horizontal="center"/>
    </xf>
    <xf numFmtId="0" fontId="12" fillId="0" borderId="0" xfId="10" applyFont="1" applyFill="1" applyBorder="1" applyAlignment="1">
      <alignment horizontal="left" vertical="center"/>
    </xf>
    <xf numFmtId="0" fontId="12" fillId="0" borderId="0" xfId="10" applyFont="1" applyFill="1" applyBorder="1" applyAlignment="1">
      <alignment horizontal="center" vertical="center"/>
    </xf>
    <xf numFmtId="164" fontId="12" fillId="0" borderId="0" xfId="14" applyFont="1" applyFill="1" applyBorder="1" applyAlignment="1">
      <alignment horizontal="center" vertical="center"/>
    </xf>
    <xf numFmtId="164" fontId="12" fillId="0" borderId="0" xfId="14" applyFont="1" applyFill="1" applyBorder="1" applyAlignment="1">
      <alignment vertical="center"/>
    </xf>
    <xf numFmtId="0" fontId="12" fillId="0" borderId="0" xfId="10" applyFont="1" applyFill="1" applyBorder="1" applyAlignment="1">
      <alignment vertical="center"/>
    </xf>
    <xf numFmtId="0" fontId="12" fillId="0" borderId="19" xfId="10" applyFont="1" applyFill="1" applyBorder="1" applyAlignment="1">
      <alignment vertical="center"/>
    </xf>
    <xf numFmtId="0" fontId="11" fillId="0" borderId="0" xfId="10" applyFont="1" applyFill="1" applyBorder="1" applyAlignment="1">
      <alignment vertical="center"/>
    </xf>
    <xf numFmtId="0" fontId="12" fillId="0" borderId="13" xfId="10" applyFont="1" applyFill="1" applyBorder="1" applyAlignment="1">
      <alignment horizontal="center" vertical="center"/>
    </xf>
    <xf numFmtId="0" fontId="12" fillId="0" borderId="20" xfId="10" applyFont="1" applyFill="1" applyBorder="1" applyAlignment="1">
      <alignment horizontal="center"/>
    </xf>
    <xf numFmtId="0" fontId="12" fillId="0" borderId="20" xfId="10" applyFont="1" applyFill="1" applyBorder="1" applyAlignment="1">
      <alignment horizontal="left" vertical="center"/>
    </xf>
    <xf numFmtId="0" fontId="12" fillId="0" borderId="20" xfId="10" applyFont="1" applyFill="1" applyBorder="1" applyAlignment="1">
      <alignment horizontal="center" vertical="center"/>
    </xf>
    <xf numFmtId="164" fontId="12" fillId="0" borderId="20" xfId="14" applyFont="1" applyFill="1" applyBorder="1" applyAlignment="1">
      <alignment horizontal="center" vertical="center"/>
    </xf>
    <xf numFmtId="164" fontId="11" fillId="0" borderId="28" xfId="14" applyFont="1" applyFill="1" applyBorder="1" applyAlignment="1">
      <alignment vertical="center"/>
    </xf>
    <xf numFmtId="4" fontId="12" fillId="0" borderId="1" xfId="10" applyNumberFormat="1" applyFont="1" applyFill="1" applyBorder="1" applyAlignment="1"/>
    <xf numFmtId="4" fontId="11" fillId="0" borderId="1" xfId="10" applyNumberFormat="1" applyFont="1" applyFill="1" applyBorder="1" applyAlignment="1">
      <alignment wrapText="1"/>
    </xf>
    <xf numFmtId="164" fontId="12" fillId="0" borderId="1" xfId="14" applyFont="1" applyFill="1" applyBorder="1" applyAlignment="1">
      <alignment horizontal="right" wrapText="1"/>
    </xf>
    <xf numFmtId="165" fontId="13" fillId="0" borderId="2" xfId="4" applyFont="1" applyFill="1" applyBorder="1" applyAlignment="1">
      <alignment horizontal="center" wrapText="1"/>
    </xf>
    <xf numFmtId="4" fontId="12" fillId="0" borderId="1" xfId="10" applyNumberFormat="1" applyFont="1" applyFill="1" applyBorder="1" applyAlignment="1">
      <alignment horizontal="center" vertical="center"/>
    </xf>
    <xf numFmtId="0" fontId="12" fillId="0" borderId="0" xfId="10" applyFont="1" applyFill="1" applyAlignment="1">
      <alignment horizontal="center" vertical="center"/>
    </xf>
    <xf numFmtId="0" fontId="12" fillId="0" borderId="0" xfId="10" applyFont="1" applyFill="1" applyAlignment="1">
      <alignment vertical="center"/>
    </xf>
    <xf numFmtId="0" fontId="1" fillId="4" borderId="0" xfId="10" applyFont="1" applyFill="1" applyAlignment="1">
      <alignment vertical="center" wrapText="1"/>
    </xf>
    <xf numFmtId="164" fontId="1" fillId="4" borderId="0" xfId="10" applyNumberFormat="1" applyFont="1" applyFill="1" applyAlignment="1">
      <alignment vertical="center" wrapText="1"/>
    </xf>
    <xf numFmtId="164" fontId="1" fillId="0" borderId="0" xfId="10" applyNumberFormat="1" applyFont="1" applyFill="1" applyAlignment="1">
      <alignment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justify" vertical="center" wrapText="1"/>
    </xf>
    <xf numFmtId="0" fontId="17" fillId="0" borderId="1" xfId="0" applyFont="1" applyFill="1" applyBorder="1" applyAlignment="1">
      <alignment horizontal="center" vertical="center" wrapText="1"/>
    </xf>
    <xf numFmtId="43" fontId="17" fillId="0" borderId="1" xfId="19" applyNumberFormat="1" applyFont="1" applyFill="1" applyBorder="1" applyAlignment="1">
      <alignment horizontal="center" vertical="center" wrapText="1"/>
    </xf>
    <xf numFmtId="164" fontId="12" fillId="0" borderId="1" xfId="14" applyFont="1" applyFill="1" applyBorder="1" applyAlignment="1">
      <alignment horizontal="left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justify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5" fillId="0" borderId="29" xfId="0" applyFont="1" applyFill="1" applyBorder="1" applyAlignment="1">
      <alignment horizontal="left" vertical="center"/>
    </xf>
    <xf numFmtId="4" fontId="18" fillId="0" borderId="0" xfId="0" applyNumberFormat="1" applyFont="1" applyFill="1" applyAlignment="1">
      <alignment horizontal="center"/>
    </xf>
    <xf numFmtId="0" fontId="18" fillId="0" borderId="0" xfId="0" applyFont="1" applyFill="1" applyAlignment="1">
      <alignment horizontal="left"/>
    </xf>
    <xf numFmtId="0" fontId="22" fillId="0" borderId="0" xfId="0" applyFont="1" applyFill="1" applyAlignment="1">
      <alignment horizontal="left"/>
    </xf>
    <xf numFmtId="0" fontId="21" fillId="0" borderId="0" xfId="0" applyFont="1" applyFill="1" applyAlignment="1">
      <alignment horizontal="left"/>
    </xf>
    <xf numFmtId="0" fontId="11" fillId="0" borderId="15" xfId="10" applyFont="1" applyFill="1" applyBorder="1" applyAlignment="1">
      <alignment horizontal="center" vertical="center" wrapText="1"/>
    </xf>
    <xf numFmtId="0" fontId="11" fillId="0" borderId="16" xfId="10" applyFont="1" applyFill="1" applyBorder="1" applyAlignment="1">
      <alignment horizontal="center" vertical="center" wrapText="1"/>
    </xf>
    <xf numFmtId="0" fontId="11" fillId="0" borderId="17" xfId="10" applyFont="1" applyFill="1" applyBorder="1" applyAlignment="1">
      <alignment horizontal="center" vertical="center" wrapText="1"/>
    </xf>
    <xf numFmtId="0" fontId="11" fillId="0" borderId="18" xfId="10" applyFont="1" applyFill="1" applyBorder="1" applyAlignment="1">
      <alignment horizontal="left" vertical="center"/>
    </xf>
    <xf numFmtId="49" fontId="11" fillId="0" borderId="4" xfId="10" applyNumberFormat="1" applyFont="1" applyFill="1" applyBorder="1" applyAlignment="1">
      <alignment horizontal="center" vertical="center"/>
    </xf>
    <xf numFmtId="49" fontId="11" fillId="0" borderId="5" xfId="10" applyNumberFormat="1" applyFont="1" applyFill="1" applyBorder="1" applyAlignment="1">
      <alignment horizontal="center" vertical="center"/>
    </xf>
    <xf numFmtId="164" fontId="11" fillId="0" borderId="6" xfId="14" applyFont="1" applyFill="1" applyBorder="1" applyAlignment="1">
      <alignment horizontal="center" vertical="center"/>
    </xf>
    <xf numFmtId="0" fontId="12" fillId="0" borderId="0" xfId="0" applyFont="1" applyFill="1" applyAlignment="1">
      <alignment horizontal="left" vertical="center" wrapText="1"/>
    </xf>
    <xf numFmtId="0" fontId="12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wrapText="1"/>
    </xf>
    <xf numFmtId="4" fontId="12" fillId="0" borderId="1" xfId="0" applyNumberFormat="1" applyFont="1" applyFill="1" applyBorder="1" applyAlignment="1">
      <alignment horizontal="center"/>
    </xf>
    <xf numFmtId="0" fontId="12" fillId="0" borderId="1" xfId="0" applyFont="1" applyFill="1" applyBorder="1" applyAlignment="1">
      <alignment horizontal="left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/>
    </xf>
    <xf numFmtId="0" fontId="21" fillId="0" borderId="0" xfId="0" applyFont="1" applyFill="1" applyAlignment="1">
      <alignment wrapText="1"/>
    </xf>
    <xf numFmtId="0" fontId="23" fillId="0" borderId="0" xfId="0" applyFont="1" applyFill="1" applyAlignment="1">
      <alignment horizontal="center"/>
    </xf>
    <xf numFmtId="0" fontId="16" fillId="0" borderId="1" xfId="10" applyFont="1" applyFill="1" applyBorder="1" applyAlignment="1">
      <alignment horizontal="left" vertical="center" wrapText="1"/>
    </xf>
    <xf numFmtId="0" fontId="18" fillId="0" borderId="0" xfId="0" applyFont="1" applyFill="1" applyAlignment="1">
      <alignment horizontal="center" vertical="center"/>
    </xf>
    <xf numFmtId="0" fontId="19" fillId="0" borderId="29" xfId="0" applyFont="1" applyFill="1" applyBorder="1" applyAlignment="1">
      <alignment horizontal="center" vertical="center"/>
    </xf>
    <xf numFmtId="0" fontId="23" fillId="0" borderId="0" xfId="0" applyFont="1" applyFill="1" applyAlignment="1">
      <alignment horizontal="left"/>
    </xf>
    <xf numFmtId="0" fontId="20" fillId="0" borderId="0" xfId="0" applyFont="1" applyFill="1" applyAlignment="1">
      <alignment horizontal="left"/>
    </xf>
    <xf numFmtId="49" fontId="11" fillId="0" borderId="3" xfId="10" applyNumberFormat="1" applyFont="1" applyFill="1" applyBorder="1" applyAlignment="1">
      <alignment horizontal="left"/>
    </xf>
    <xf numFmtId="49" fontId="11" fillId="0" borderId="3" xfId="10" applyNumberFormat="1" applyFont="1" applyFill="1" applyBorder="1" applyAlignment="1">
      <alignment horizontal="center"/>
    </xf>
    <xf numFmtId="0" fontId="12" fillId="0" borderId="3" xfId="10" applyFont="1" applyFill="1" applyBorder="1" applyAlignment="1">
      <alignment vertical="center"/>
    </xf>
    <xf numFmtId="164" fontId="12" fillId="0" borderId="3" xfId="14" applyFont="1" applyFill="1" applyBorder="1" applyAlignment="1">
      <alignment vertical="center"/>
    </xf>
    <xf numFmtId="4" fontId="11" fillId="0" borderId="1" xfId="10" applyNumberFormat="1" applyFont="1" applyFill="1" applyBorder="1" applyAlignment="1"/>
    <xf numFmtId="4" fontId="11" fillId="0" borderId="32" xfId="10" applyNumberFormat="1" applyFont="1" applyFill="1" applyBorder="1" applyAlignment="1">
      <alignment horizontal="center" vertical="justify"/>
    </xf>
    <xf numFmtId="4" fontId="11" fillId="0" borderId="33" xfId="10" applyNumberFormat="1" applyFont="1" applyFill="1" applyBorder="1" applyAlignment="1">
      <alignment horizontal="center" vertical="center"/>
    </xf>
    <xf numFmtId="4" fontId="18" fillId="0" borderId="1" xfId="0" applyNumberFormat="1" applyFont="1" applyFill="1" applyBorder="1" applyAlignment="1">
      <alignment horizontal="center"/>
    </xf>
    <xf numFmtId="4" fontId="12" fillId="0" borderId="2" xfId="10" applyNumberFormat="1" applyFont="1" applyFill="1" applyBorder="1" applyAlignment="1">
      <alignment vertical="center"/>
    </xf>
    <xf numFmtId="0" fontId="21" fillId="0" borderId="1" xfId="0" applyFont="1" applyFill="1" applyBorder="1" applyAlignment="1">
      <alignment horizontal="center"/>
    </xf>
    <xf numFmtId="164" fontId="11" fillId="0" borderId="20" xfId="15" applyFont="1" applyFill="1" applyBorder="1" applyAlignment="1">
      <alignment horizontal="center" vertical="center"/>
    </xf>
    <xf numFmtId="0" fontId="11" fillId="0" borderId="13" xfId="10" applyFont="1" applyFill="1" applyBorder="1" applyAlignment="1">
      <alignment horizontal="left" vertical="center"/>
    </xf>
    <xf numFmtId="0" fontId="11" fillId="0" borderId="20" xfId="10" applyFont="1" applyFill="1" applyBorder="1" applyAlignment="1">
      <alignment horizontal="left" vertical="center"/>
    </xf>
    <xf numFmtId="0" fontId="11" fillId="0" borderId="21" xfId="10" applyFont="1" applyFill="1" applyBorder="1" applyAlignment="1">
      <alignment horizontal="left" vertical="center"/>
    </xf>
    <xf numFmtId="0" fontId="11" fillId="0" borderId="14" xfId="10" applyFont="1" applyFill="1" applyBorder="1" applyAlignment="1">
      <alignment horizontal="right" wrapText="1"/>
    </xf>
    <xf numFmtId="0" fontId="11" fillId="0" borderId="30" xfId="10" applyFont="1" applyFill="1" applyBorder="1" applyAlignment="1">
      <alignment horizontal="right" wrapText="1"/>
    </xf>
    <xf numFmtId="0" fontId="11" fillId="0" borderId="31" xfId="10" applyFont="1" applyFill="1" applyBorder="1" applyAlignment="1">
      <alignment horizontal="right" wrapText="1"/>
    </xf>
    <xf numFmtId="0" fontId="11" fillId="0" borderId="15" xfId="10" applyFont="1" applyFill="1" applyBorder="1" applyAlignment="1">
      <alignment horizontal="center" vertical="center" wrapText="1"/>
    </xf>
    <xf numFmtId="0" fontId="11" fillId="0" borderId="16" xfId="10" applyFont="1" applyFill="1" applyBorder="1" applyAlignment="1">
      <alignment horizontal="center" vertical="center" wrapText="1"/>
    </xf>
    <xf numFmtId="0" fontId="11" fillId="0" borderId="17" xfId="10" applyFont="1" applyFill="1" applyBorder="1" applyAlignment="1">
      <alignment horizontal="center" vertical="center" wrapText="1"/>
    </xf>
    <xf numFmtId="0" fontId="11" fillId="0" borderId="18" xfId="10" applyFont="1" applyFill="1" applyBorder="1" applyAlignment="1">
      <alignment horizontal="center" vertical="center" wrapText="1"/>
    </xf>
    <xf numFmtId="0" fontId="11" fillId="0" borderId="0" xfId="10" applyFont="1" applyFill="1" applyBorder="1" applyAlignment="1">
      <alignment horizontal="center" vertical="center" wrapText="1"/>
    </xf>
    <xf numFmtId="0" fontId="11" fillId="0" borderId="19" xfId="10" applyFont="1" applyFill="1" applyBorder="1" applyAlignment="1">
      <alignment horizontal="center" vertical="center" wrapText="1"/>
    </xf>
    <xf numFmtId="0" fontId="11" fillId="0" borderId="18" xfId="10" applyFont="1" applyFill="1" applyBorder="1" applyAlignment="1">
      <alignment horizontal="left" vertical="center"/>
    </xf>
    <xf numFmtId="0" fontId="11" fillId="0" borderId="0" xfId="10" applyFont="1" applyFill="1" applyBorder="1" applyAlignment="1">
      <alignment horizontal="left" vertical="center"/>
    </xf>
    <xf numFmtId="0" fontId="11" fillId="0" borderId="19" xfId="10" applyFont="1" applyFill="1" applyBorder="1" applyAlignment="1">
      <alignment horizontal="left" vertical="center"/>
    </xf>
    <xf numFmtId="0" fontId="11" fillId="0" borderId="14" xfId="10" applyFont="1" applyFill="1" applyBorder="1" applyAlignment="1">
      <alignment horizontal="center" wrapText="1"/>
    </xf>
    <xf numFmtId="0" fontId="17" fillId="0" borderId="30" xfId="0" applyFont="1" applyFill="1" applyBorder="1"/>
    <xf numFmtId="0" fontId="17" fillId="0" borderId="31" xfId="0" applyFont="1" applyFill="1" applyBorder="1"/>
    <xf numFmtId="0" fontId="24" fillId="0" borderId="15" xfId="10" applyFont="1" applyFill="1" applyBorder="1" applyAlignment="1">
      <alignment horizontal="center" vertical="center"/>
    </xf>
    <xf numFmtId="0" fontId="24" fillId="0" borderId="16" xfId="10" applyFont="1" applyFill="1" applyBorder="1" applyAlignment="1">
      <alignment horizontal="center" vertical="center"/>
    </xf>
    <xf numFmtId="0" fontId="24" fillId="0" borderId="17" xfId="10" applyFont="1" applyFill="1" applyBorder="1" applyAlignment="1">
      <alignment horizontal="center" vertical="center"/>
    </xf>
    <xf numFmtId="0" fontId="24" fillId="0" borderId="24" xfId="10" applyFont="1" applyFill="1" applyBorder="1" applyAlignment="1">
      <alignment horizontal="center" vertical="center"/>
    </xf>
    <xf numFmtId="0" fontId="24" fillId="0" borderId="9" xfId="10" applyFont="1" applyFill="1" applyBorder="1" applyAlignment="1">
      <alignment horizontal="center" vertical="center"/>
    </xf>
    <xf numFmtId="0" fontId="24" fillId="0" borderId="25" xfId="10" applyFont="1" applyFill="1" applyBorder="1" applyAlignment="1">
      <alignment horizontal="center" vertical="center"/>
    </xf>
    <xf numFmtId="0" fontId="3" fillId="0" borderId="26" xfId="18" applyFont="1" applyBorder="1" applyAlignment="1">
      <alignment horizontal="center" vertical="center"/>
    </xf>
    <xf numFmtId="0" fontId="3" fillId="0" borderId="6" xfId="18" applyFont="1" applyBorder="1" applyAlignment="1">
      <alignment horizontal="center" vertical="center"/>
    </xf>
    <xf numFmtId="0" fontId="3" fillId="0" borderId="27" xfId="18" applyFont="1" applyBorder="1" applyAlignment="1">
      <alignment horizontal="center" vertical="center"/>
    </xf>
    <xf numFmtId="0" fontId="1" fillId="3" borderId="8" xfId="10" applyFill="1" applyBorder="1" applyAlignment="1">
      <alignment horizontal="center"/>
    </xf>
    <xf numFmtId="0" fontId="1" fillId="3" borderId="10" xfId="10" applyFill="1" applyBorder="1" applyAlignment="1">
      <alignment horizontal="center"/>
    </xf>
    <xf numFmtId="0" fontId="2" fillId="0" borderId="15" xfId="10" applyFont="1" applyFill="1" applyBorder="1" applyAlignment="1">
      <alignment horizontal="center" vertical="center" wrapText="1"/>
    </xf>
    <xf numFmtId="0" fontId="2" fillId="0" borderId="16" xfId="10" applyFont="1" applyFill="1" applyBorder="1" applyAlignment="1">
      <alignment horizontal="center" vertical="center" wrapText="1"/>
    </xf>
    <xf numFmtId="0" fontId="2" fillId="0" borderId="17" xfId="10" applyFont="1" applyFill="1" applyBorder="1" applyAlignment="1">
      <alignment horizontal="center" vertical="center" wrapText="1"/>
    </xf>
    <xf numFmtId="0" fontId="2" fillId="0" borderId="18" xfId="10" applyFont="1" applyFill="1" applyBorder="1" applyAlignment="1">
      <alignment horizontal="center" vertical="center" wrapText="1"/>
    </xf>
    <xf numFmtId="0" fontId="2" fillId="0" borderId="0" xfId="10" applyFont="1" applyFill="1" applyBorder="1" applyAlignment="1">
      <alignment horizontal="center" vertical="center" wrapText="1"/>
    </xf>
    <xf numFmtId="0" fontId="2" fillId="0" borderId="19" xfId="10" applyFont="1" applyFill="1" applyBorder="1" applyAlignment="1">
      <alignment horizontal="center" vertical="center" wrapText="1"/>
    </xf>
    <xf numFmtId="0" fontId="2" fillId="0" borderId="13" xfId="10" applyFont="1" applyFill="1" applyBorder="1" applyAlignment="1">
      <alignment horizontal="center" vertical="center" wrapText="1"/>
    </xf>
    <xf numFmtId="0" fontId="2" fillId="0" borderId="20" xfId="10" applyFont="1" applyFill="1" applyBorder="1" applyAlignment="1">
      <alignment horizontal="center" vertical="center" wrapText="1"/>
    </xf>
    <xf numFmtId="0" fontId="2" fillId="0" borderId="21" xfId="10" applyFont="1" applyFill="1" applyBorder="1" applyAlignment="1">
      <alignment horizontal="center" vertical="center" wrapText="1"/>
    </xf>
    <xf numFmtId="0" fontId="3" fillId="0" borderId="16" xfId="18" applyFont="1" applyBorder="1" applyAlignment="1">
      <alignment horizontal="left" vertical="center"/>
    </xf>
    <xf numFmtId="0" fontId="3" fillId="0" borderId="17" xfId="18" applyFont="1" applyBorder="1" applyAlignment="1">
      <alignment horizontal="left" vertical="center"/>
    </xf>
    <xf numFmtId="0" fontId="3" fillId="0" borderId="24" xfId="18" applyFont="1" applyBorder="1" applyAlignment="1">
      <alignment horizontal="left" vertical="center"/>
    </xf>
    <xf numFmtId="0" fontId="3" fillId="0" borderId="9" xfId="18" applyFont="1" applyBorder="1" applyAlignment="1">
      <alignment horizontal="left" vertical="center"/>
    </xf>
    <xf numFmtId="0" fontId="3" fillId="0" borderId="25" xfId="18" applyFont="1" applyBorder="1" applyAlignment="1">
      <alignment horizontal="left" vertical="center"/>
    </xf>
  </cellXfs>
  <cellStyles count="20">
    <cellStyle name="20% - Ênfase1 100" xfId="1"/>
    <cellStyle name="60% - Ênfase6 37" xfId="2"/>
    <cellStyle name="Excel Built-in Excel Built-in Excel Built-in Excel Built-in Excel Built-in Excel Built-in Excel Built-in Excel Built-in Separador de milhares 4" xfId="3"/>
    <cellStyle name="Excel Built-in Excel Built-in Excel Built-in Excel Built-in Excel Built-in Excel Built-in Excel Built-in Separador de milhares 4" xfId="4"/>
    <cellStyle name="Excel Built-in Normal" xfId="5"/>
    <cellStyle name="Excel Built-in Normal 1" xfId="6"/>
    <cellStyle name="Excel_BuiltIn_Comma" xfId="7"/>
    <cellStyle name="Heading" xfId="8"/>
    <cellStyle name="Heading1" xfId="9"/>
    <cellStyle name="Normal" xfId="0" builtinId="0"/>
    <cellStyle name="Normal 11 2" xfId="18"/>
    <cellStyle name="Normal 2" xfId="10"/>
    <cellStyle name="Porcentagem" xfId="17" builtinId="5"/>
    <cellStyle name="Porcentagem 2" xfId="11"/>
    <cellStyle name="Result" xfId="12"/>
    <cellStyle name="Result2" xfId="13"/>
    <cellStyle name="Separador de milhares 2" xfId="15"/>
    <cellStyle name="Separador de milhares 4" xfId="16"/>
    <cellStyle name="Vírgula" xfId="14" builtinId="3"/>
    <cellStyle name="Vírgula 2 2" xfId="19"/>
  </cellStyles>
  <dxfs count="1">
    <dxf>
      <font>
        <condense val="0"/>
        <extend val="0"/>
        <color indexed="9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212912</xdr:colOff>
      <xdr:row>0</xdr:row>
      <xdr:rowOff>22412</xdr:rowOff>
    </xdr:from>
    <xdr:to>
      <xdr:col>2</xdr:col>
      <xdr:colOff>618565</xdr:colOff>
      <xdr:row>2</xdr:row>
      <xdr:rowOff>123265</xdr:rowOff>
    </xdr:to>
    <xdr:pic>
      <xdr:nvPicPr>
        <xdr:cNvPr id="4" name="Imagem 15" descr="BRASÃ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7530" y="22412"/>
          <a:ext cx="1066800" cy="437029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251012</xdr:colOff>
      <xdr:row>0</xdr:row>
      <xdr:rowOff>41462</xdr:rowOff>
    </xdr:from>
    <xdr:to>
      <xdr:col>1</xdr:col>
      <xdr:colOff>314325</xdr:colOff>
      <xdr:row>2</xdr:row>
      <xdr:rowOff>142315</xdr:rowOff>
    </xdr:to>
    <xdr:pic>
      <xdr:nvPicPr>
        <xdr:cNvPr id="4" name="Imagem 15" descr="BRASÃ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1012" y="41462"/>
          <a:ext cx="749113" cy="443753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9"/>
  <sheetViews>
    <sheetView showGridLines="0" tabSelected="1" zoomScale="70" zoomScaleNormal="70" zoomScaleSheetLayoutView="50" workbookViewId="0">
      <selection activeCell="L408" sqref="L408"/>
    </sheetView>
  </sheetViews>
  <sheetFormatPr defaultColWidth="9" defaultRowHeight="12.75" outlineLevelRow="1"/>
  <cols>
    <col min="1" max="1" width="5.5" style="4" customWidth="1"/>
    <col min="2" max="2" width="11.375" style="5" customWidth="1"/>
    <col min="3" max="3" width="13.5" style="5" customWidth="1"/>
    <col min="4" max="4" width="14.125" style="5" customWidth="1"/>
    <col min="5" max="5" width="61.125" style="6" customWidth="1"/>
    <col min="6" max="6" width="14" style="4" customWidth="1"/>
    <col min="7" max="7" width="13.875" style="17" customWidth="1"/>
    <col min="8" max="8" width="12.875" style="7" customWidth="1"/>
    <col min="9" max="9" width="13" style="1" customWidth="1"/>
    <col min="10" max="10" width="15" style="1" customWidth="1"/>
    <col min="11" max="11" width="11.125" style="1" customWidth="1"/>
    <col min="12" max="12" width="10.625" style="1" customWidth="1"/>
    <col min="13" max="16384" width="9" style="1"/>
  </cols>
  <sheetData>
    <row r="1" spans="1:12" ht="12.75" customHeight="1">
      <c r="A1" s="205" t="s">
        <v>684</v>
      </c>
      <c r="B1" s="206"/>
      <c r="C1" s="206"/>
      <c r="D1" s="206"/>
      <c r="E1" s="206"/>
      <c r="F1" s="206"/>
      <c r="G1" s="206"/>
      <c r="H1" s="206"/>
      <c r="I1" s="206"/>
      <c r="J1" s="207"/>
    </row>
    <row r="2" spans="1:12" ht="14.25" customHeight="1">
      <c r="A2" s="208"/>
      <c r="B2" s="209"/>
      <c r="C2" s="209"/>
      <c r="D2" s="209"/>
      <c r="E2" s="209"/>
      <c r="F2" s="209"/>
      <c r="G2" s="209"/>
      <c r="H2" s="209"/>
      <c r="I2" s="209"/>
      <c r="J2" s="210"/>
    </row>
    <row r="3" spans="1:12" ht="15" customHeight="1">
      <c r="A3" s="208"/>
      <c r="B3" s="209"/>
      <c r="C3" s="209"/>
      <c r="D3" s="209"/>
      <c r="E3" s="209"/>
      <c r="F3" s="209"/>
      <c r="G3" s="209"/>
      <c r="H3" s="209"/>
      <c r="I3" s="209"/>
      <c r="J3" s="210"/>
    </row>
    <row r="4" spans="1:12" ht="15" customHeight="1">
      <c r="A4" s="166"/>
      <c r="B4" s="68"/>
      <c r="C4" s="68"/>
      <c r="D4" s="68"/>
      <c r="E4" s="167"/>
      <c r="F4" s="167"/>
      <c r="G4" s="69"/>
      <c r="H4" s="69"/>
      <c r="I4" s="167"/>
      <c r="J4" s="168"/>
    </row>
    <row r="5" spans="1:12" ht="14.25" customHeight="1">
      <c r="A5" s="169" t="s">
        <v>683</v>
      </c>
      <c r="B5" s="70"/>
      <c r="C5" s="70"/>
      <c r="D5" s="70"/>
      <c r="E5" s="71"/>
      <c r="F5" s="72"/>
      <c r="G5" s="73"/>
      <c r="H5" s="74"/>
      <c r="I5" s="75"/>
      <c r="J5" s="76"/>
    </row>
    <row r="6" spans="1:12" ht="18">
      <c r="A6" s="211" t="s">
        <v>307</v>
      </c>
      <c r="B6" s="212"/>
      <c r="C6" s="212"/>
      <c r="D6" s="212"/>
      <c r="E6" s="212"/>
      <c r="F6" s="212"/>
      <c r="G6" s="212"/>
      <c r="H6" s="212"/>
      <c r="I6" s="212"/>
      <c r="J6" s="213"/>
    </row>
    <row r="7" spans="1:12" ht="18">
      <c r="A7" s="199" t="s">
        <v>686</v>
      </c>
      <c r="B7" s="200"/>
      <c r="C7" s="200"/>
      <c r="D7" s="200"/>
      <c r="E7" s="200"/>
      <c r="F7" s="200"/>
      <c r="G7" s="200"/>
      <c r="H7" s="200"/>
      <c r="I7" s="200"/>
      <c r="J7" s="201"/>
    </row>
    <row r="8" spans="1:12" ht="18">
      <c r="A8" s="79"/>
      <c r="B8" s="77"/>
      <c r="C8" s="77"/>
      <c r="D8" s="77"/>
      <c r="E8" s="78" t="s">
        <v>685</v>
      </c>
      <c r="F8" s="217" t="s">
        <v>828</v>
      </c>
      <c r="G8" s="218"/>
      <c r="H8" s="218"/>
      <c r="I8" s="218"/>
      <c r="J8" s="219"/>
    </row>
    <row r="9" spans="1:12" ht="18.75" thickBot="1">
      <c r="A9" s="79"/>
      <c r="B9" s="77"/>
      <c r="C9" s="77"/>
      <c r="D9" s="77"/>
      <c r="E9" s="78"/>
      <c r="F9" s="220"/>
      <c r="G9" s="221"/>
      <c r="H9" s="221"/>
      <c r="I9" s="221"/>
      <c r="J9" s="222"/>
    </row>
    <row r="10" spans="1:12" ht="35.1" customHeight="1" thickBot="1">
      <c r="A10" s="83"/>
      <c r="B10" s="170" t="s">
        <v>308</v>
      </c>
      <c r="C10" s="171" t="s">
        <v>309</v>
      </c>
      <c r="D10" s="171" t="s">
        <v>310</v>
      </c>
      <c r="E10" s="171" t="s">
        <v>311</v>
      </c>
      <c r="F10" s="171" t="s">
        <v>312</v>
      </c>
      <c r="G10" s="172" t="s">
        <v>313</v>
      </c>
      <c r="H10" s="193" t="s">
        <v>664</v>
      </c>
      <c r="I10" s="193" t="s">
        <v>809</v>
      </c>
      <c r="J10" s="194" t="s">
        <v>810</v>
      </c>
      <c r="L10" s="8"/>
    </row>
    <row r="11" spans="1:12" ht="18">
      <c r="A11" s="84"/>
      <c r="B11" s="85"/>
      <c r="C11" s="85"/>
      <c r="D11" s="85"/>
      <c r="E11" s="86"/>
      <c r="F11" s="84"/>
      <c r="G11" s="87"/>
      <c r="H11" s="88"/>
      <c r="I11" s="83"/>
      <c r="J11" s="83"/>
    </row>
    <row r="12" spans="1:12" ht="18">
      <c r="A12" s="84"/>
      <c r="B12" s="77">
        <v>1</v>
      </c>
      <c r="C12" s="77"/>
      <c r="D12" s="77"/>
      <c r="E12" s="81" t="s">
        <v>355</v>
      </c>
      <c r="F12" s="81"/>
      <c r="G12" s="80"/>
      <c r="H12" s="80"/>
      <c r="I12" s="81"/>
      <c r="J12" s="82"/>
      <c r="L12" s="12"/>
    </row>
    <row r="13" spans="1:12" ht="24.95" customHeight="1" outlineLevel="1">
      <c r="A13" s="84"/>
      <c r="B13" s="85" t="s">
        <v>315</v>
      </c>
      <c r="C13" s="85" t="s">
        <v>356</v>
      </c>
      <c r="D13" s="89" t="s">
        <v>321</v>
      </c>
      <c r="E13" s="86" t="s">
        <v>357</v>
      </c>
      <c r="F13" s="84" t="s">
        <v>358</v>
      </c>
      <c r="G13" s="87">
        <f>4*2.5</f>
        <v>10</v>
      </c>
      <c r="H13" s="88"/>
      <c r="I13" s="90"/>
      <c r="J13" s="143"/>
      <c r="L13" s="12"/>
    </row>
    <row r="14" spans="1:12" ht="36" outlineLevel="1">
      <c r="A14" s="84"/>
      <c r="B14" s="85" t="s">
        <v>359</v>
      </c>
      <c r="C14" s="91" t="s">
        <v>705</v>
      </c>
      <c r="D14" s="92" t="s">
        <v>360</v>
      </c>
      <c r="E14" s="83" t="s">
        <v>361</v>
      </c>
      <c r="F14" s="84" t="s">
        <v>316</v>
      </c>
      <c r="G14" s="87">
        <v>1</v>
      </c>
      <c r="H14" s="88"/>
      <c r="I14" s="90"/>
      <c r="J14" s="143"/>
      <c r="L14" s="12"/>
    </row>
    <row r="15" spans="1:12" ht="18" outlineLevel="1">
      <c r="A15" s="84"/>
      <c r="B15" s="85" t="s">
        <v>362</v>
      </c>
      <c r="C15" s="85" t="s">
        <v>363</v>
      </c>
      <c r="D15" s="89" t="s">
        <v>321</v>
      </c>
      <c r="E15" s="86" t="s">
        <v>364</v>
      </c>
      <c r="F15" s="84" t="s">
        <v>316</v>
      </c>
      <c r="G15" s="87">
        <v>1</v>
      </c>
      <c r="H15" s="88"/>
      <c r="I15" s="90"/>
      <c r="J15" s="143"/>
      <c r="L15" s="12"/>
    </row>
    <row r="16" spans="1:12" ht="18" outlineLevel="1">
      <c r="A16" s="84"/>
      <c r="B16" s="85" t="s">
        <v>365</v>
      </c>
      <c r="C16" s="91" t="s">
        <v>9</v>
      </c>
      <c r="D16" s="92" t="s">
        <v>10</v>
      </c>
      <c r="E16" s="93" t="s">
        <v>366</v>
      </c>
      <c r="F16" s="94" t="s">
        <v>316</v>
      </c>
      <c r="G16" s="87">
        <v>1</v>
      </c>
      <c r="H16" s="95"/>
      <c r="I16" s="90"/>
      <c r="J16" s="143"/>
      <c r="L16" s="12"/>
    </row>
    <row r="17" spans="1:12" ht="36" outlineLevel="1">
      <c r="A17" s="84"/>
      <c r="B17" s="85" t="s">
        <v>367</v>
      </c>
      <c r="C17" s="85">
        <v>93207</v>
      </c>
      <c r="D17" s="89" t="s">
        <v>321</v>
      </c>
      <c r="E17" s="96" t="s">
        <v>368</v>
      </c>
      <c r="F17" s="84" t="s">
        <v>358</v>
      </c>
      <c r="G17" s="87">
        <v>40</v>
      </c>
      <c r="H17" s="195"/>
      <c r="I17" s="90"/>
      <c r="J17" s="143"/>
      <c r="L17" s="12"/>
    </row>
    <row r="18" spans="1:12" ht="72" outlineLevel="1">
      <c r="A18" s="84"/>
      <c r="B18" s="85" t="s">
        <v>369</v>
      </c>
      <c r="C18" s="122">
        <v>99059</v>
      </c>
      <c r="D18" s="146" t="s">
        <v>321</v>
      </c>
      <c r="E18" s="173" t="s">
        <v>727</v>
      </c>
      <c r="F18" s="121" t="s">
        <v>358</v>
      </c>
      <c r="G18" s="124">
        <v>565.62</v>
      </c>
      <c r="H18" s="195"/>
      <c r="I18" s="90"/>
      <c r="J18" s="143"/>
      <c r="L18" s="12"/>
    </row>
    <row r="19" spans="1:12" ht="36.75" outlineLevel="1">
      <c r="A19" s="84"/>
      <c r="B19" s="85" t="s">
        <v>737</v>
      </c>
      <c r="C19" s="174" t="s">
        <v>740</v>
      </c>
      <c r="D19" s="174" t="s">
        <v>730</v>
      </c>
      <c r="E19" s="175" t="s">
        <v>741</v>
      </c>
      <c r="F19" s="174" t="s">
        <v>742</v>
      </c>
      <c r="G19" s="176">
        <v>75.62</v>
      </c>
      <c r="H19" s="195"/>
      <c r="I19" s="90"/>
      <c r="J19" s="143"/>
      <c r="L19" s="12"/>
    </row>
    <row r="20" spans="1:12" ht="56.25" customHeight="1" outlineLevel="1">
      <c r="A20" s="84"/>
      <c r="B20" s="85" t="s">
        <v>738</v>
      </c>
      <c r="C20" s="177" t="s">
        <v>743</v>
      </c>
      <c r="D20" s="178" t="s">
        <v>730</v>
      </c>
      <c r="E20" s="175" t="s">
        <v>744</v>
      </c>
      <c r="F20" s="174" t="s">
        <v>745</v>
      </c>
      <c r="G20" s="174" t="s">
        <v>746</v>
      </c>
      <c r="H20" s="195"/>
      <c r="I20" s="90"/>
      <c r="J20" s="90"/>
      <c r="L20" s="12"/>
    </row>
    <row r="21" spans="1:12" ht="55.15" customHeight="1" outlineLevel="1">
      <c r="A21" s="84"/>
      <c r="B21" s="85" t="s">
        <v>739</v>
      </c>
      <c r="C21" s="178">
        <v>93596</v>
      </c>
      <c r="D21" s="148" t="s">
        <v>321</v>
      </c>
      <c r="E21" s="179" t="s">
        <v>747</v>
      </c>
      <c r="F21" s="180" t="s">
        <v>748</v>
      </c>
      <c r="G21" s="180">
        <v>0.76</v>
      </c>
      <c r="H21" s="195"/>
      <c r="I21" s="90"/>
      <c r="J21" s="147"/>
      <c r="L21" s="12"/>
    </row>
    <row r="22" spans="1:12" ht="39.75" customHeight="1" outlineLevel="1">
      <c r="A22" s="84"/>
      <c r="B22" s="85" t="s">
        <v>749</v>
      </c>
      <c r="C22" s="153" t="s">
        <v>752</v>
      </c>
      <c r="D22" s="153" t="s">
        <v>753</v>
      </c>
      <c r="E22" s="154" t="s">
        <v>754</v>
      </c>
      <c r="F22" s="155" t="s">
        <v>755</v>
      </c>
      <c r="G22" s="156">
        <v>5</v>
      </c>
      <c r="H22" s="157"/>
      <c r="I22" s="90"/>
      <c r="J22" s="147"/>
      <c r="L22" s="12"/>
    </row>
    <row r="23" spans="1:12" ht="39.75" customHeight="1" outlineLevel="1">
      <c r="A23" s="84"/>
      <c r="B23" s="85" t="s">
        <v>750</v>
      </c>
      <c r="C23" s="158" t="s">
        <v>756</v>
      </c>
      <c r="D23" s="158" t="s">
        <v>757</v>
      </c>
      <c r="E23" s="159" t="s">
        <v>758</v>
      </c>
      <c r="F23" s="160" t="s">
        <v>755</v>
      </c>
      <c r="G23" s="149">
        <v>3</v>
      </c>
      <c r="H23" s="156"/>
      <c r="I23" s="90"/>
      <c r="J23" s="147"/>
      <c r="L23" s="12"/>
    </row>
    <row r="24" spans="1:12" ht="39.75" customHeight="1" outlineLevel="1">
      <c r="A24" s="84"/>
      <c r="B24" s="85" t="s">
        <v>751</v>
      </c>
      <c r="C24" s="153" t="s">
        <v>759</v>
      </c>
      <c r="D24" s="153" t="s">
        <v>760</v>
      </c>
      <c r="E24" s="154" t="s">
        <v>761</v>
      </c>
      <c r="F24" s="155" t="s">
        <v>755</v>
      </c>
      <c r="G24" s="83">
        <v>3</v>
      </c>
      <c r="H24" s="156"/>
      <c r="I24" s="90"/>
      <c r="J24" s="147"/>
      <c r="L24" s="12"/>
    </row>
    <row r="25" spans="1:12" ht="39.75" customHeight="1" outlineLevel="1">
      <c r="A25" s="84"/>
      <c r="B25" s="85" t="s">
        <v>771</v>
      </c>
      <c r="C25" s="153" t="s">
        <v>762</v>
      </c>
      <c r="D25" s="153" t="s">
        <v>763</v>
      </c>
      <c r="E25" s="154" t="s">
        <v>764</v>
      </c>
      <c r="F25" s="155" t="s">
        <v>755</v>
      </c>
      <c r="G25" s="83">
        <v>3</v>
      </c>
      <c r="H25" s="156"/>
      <c r="I25" s="90"/>
      <c r="J25" s="147"/>
      <c r="L25" s="12"/>
    </row>
    <row r="26" spans="1:12" ht="39.75" customHeight="1" outlineLevel="1">
      <c r="A26" s="84"/>
      <c r="B26" s="85" t="s">
        <v>772</v>
      </c>
      <c r="C26" s="153" t="s">
        <v>765</v>
      </c>
      <c r="D26" s="153" t="s">
        <v>766</v>
      </c>
      <c r="E26" s="154" t="s">
        <v>767</v>
      </c>
      <c r="F26" s="155" t="s">
        <v>755</v>
      </c>
      <c r="G26" s="83">
        <v>3</v>
      </c>
      <c r="H26" s="156"/>
      <c r="I26" s="90"/>
      <c r="J26" s="147"/>
      <c r="L26" s="12"/>
    </row>
    <row r="27" spans="1:12" ht="35.1" customHeight="1" outlineLevel="1">
      <c r="A27" s="84"/>
      <c r="B27" s="85" t="s">
        <v>773</v>
      </c>
      <c r="C27" s="153" t="s">
        <v>768</v>
      </c>
      <c r="D27" s="153" t="s">
        <v>769</v>
      </c>
      <c r="E27" s="154" t="s">
        <v>770</v>
      </c>
      <c r="F27" s="155" t="s">
        <v>755</v>
      </c>
      <c r="G27" s="83">
        <v>3</v>
      </c>
      <c r="H27" s="156"/>
      <c r="I27" s="90"/>
      <c r="J27" s="147"/>
      <c r="L27" s="12"/>
    </row>
    <row r="28" spans="1:12" ht="18" outlineLevel="1">
      <c r="A28" s="84"/>
      <c r="B28" s="149"/>
      <c r="C28" s="149"/>
      <c r="D28" s="149"/>
      <c r="E28" s="149"/>
      <c r="F28" s="149"/>
      <c r="G28" s="149"/>
      <c r="H28" s="149"/>
      <c r="I28" s="149"/>
      <c r="J28" s="143"/>
      <c r="L28" s="12"/>
    </row>
    <row r="29" spans="1:12" ht="35.1" customHeight="1" outlineLevel="1">
      <c r="A29" s="84"/>
      <c r="B29" s="202" t="s">
        <v>370</v>
      </c>
      <c r="C29" s="203"/>
      <c r="D29" s="203"/>
      <c r="E29" s="203"/>
      <c r="F29" s="203"/>
      <c r="G29" s="203"/>
      <c r="H29" s="203"/>
      <c r="I29" s="204"/>
      <c r="J29" s="144"/>
      <c r="L29" s="12"/>
    </row>
    <row r="30" spans="1:12" ht="18">
      <c r="A30" s="84"/>
      <c r="B30" s="85"/>
      <c r="C30" s="85"/>
      <c r="D30" s="85"/>
      <c r="E30" s="86"/>
      <c r="F30" s="84"/>
      <c r="G30" s="87"/>
      <c r="H30" s="88"/>
      <c r="I30" s="83"/>
      <c r="J30" s="83"/>
      <c r="L30" s="12"/>
    </row>
    <row r="31" spans="1:12" ht="18">
      <c r="A31" s="84"/>
      <c r="B31" s="77">
        <v>2</v>
      </c>
      <c r="C31" s="77"/>
      <c r="D31" s="77"/>
      <c r="E31" s="81" t="s">
        <v>326</v>
      </c>
      <c r="F31" s="81"/>
      <c r="G31" s="88"/>
      <c r="H31" s="80"/>
      <c r="I31" s="81"/>
      <c r="J31" s="82"/>
      <c r="L31" s="12"/>
    </row>
    <row r="32" spans="1:12" ht="36" outlineLevel="1">
      <c r="A32" s="84"/>
      <c r="B32" s="102" t="s">
        <v>317</v>
      </c>
      <c r="C32" s="102">
        <v>94309</v>
      </c>
      <c r="D32" s="102" t="s">
        <v>321</v>
      </c>
      <c r="E32" s="96" t="s">
        <v>328</v>
      </c>
      <c r="F32" s="103" t="s">
        <v>319</v>
      </c>
      <c r="G32" s="104">
        <v>225.6</v>
      </c>
      <c r="H32" s="195"/>
      <c r="I32" s="90"/>
      <c r="J32" s="90"/>
      <c r="L32" s="12"/>
    </row>
    <row r="33" spans="1:12" ht="36" outlineLevel="1">
      <c r="A33" s="84"/>
      <c r="B33" s="102" t="s">
        <v>371</v>
      </c>
      <c r="C33" s="102" t="s">
        <v>544</v>
      </c>
      <c r="D33" s="102" t="s">
        <v>321</v>
      </c>
      <c r="E33" s="96" t="s">
        <v>330</v>
      </c>
      <c r="F33" s="103" t="s">
        <v>319</v>
      </c>
      <c r="G33" s="104">
        <v>137.63999999999999</v>
      </c>
      <c r="H33" s="88"/>
      <c r="I33" s="90"/>
      <c r="J33" s="90"/>
      <c r="L33" s="12"/>
    </row>
    <row r="34" spans="1:12" ht="36.75" outlineLevel="1">
      <c r="A34" s="84"/>
      <c r="B34" s="102" t="s">
        <v>372</v>
      </c>
      <c r="C34" s="161" t="s">
        <v>706</v>
      </c>
      <c r="D34" s="102" t="s">
        <v>730</v>
      </c>
      <c r="E34" s="96" t="s">
        <v>331</v>
      </c>
      <c r="F34" s="103" t="s">
        <v>322</v>
      </c>
      <c r="G34" s="104">
        <v>121.3</v>
      </c>
      <c r="H34" s="195"/>
      <c r="I34" s="90"/>
      <c r="J34" s="90"/>
      <c r="L34" s="12"/>
    </row>
    <row r="35" spans="1:12" ht="18.75" outlineLevel="1">
      <c r="A35" s="84"/>
      <c r="B35" s="102" t="s">
        <v>373</v>
      </c>
      <c r="C35" s="102">
        <v>96995</v>
      </c>
      <c r="D35" s="102" t="s">
        <v>321</v>
      </c>
      <c r="E35" s="96" t="s">
        <v>332</v>
      </c>
      <c r="F35" s="103" t="s">
        <v>319</v>
      </c>
      <c r="G35" s="104">
        <v>74.88</v>
      </c>
      <c r="H35" s="195"/>
      <c r="I35" s="90"/>
      <c r="J35" s="90"/>
      <c r="L35" s="12"/>
    </row>
    <row r="36" spans="1:12" ht="35.1" customHeight="1" outlineLevel="1">
      <c r="A36" s="84"/>
      <c r="B36" s="202" t="s">
        <v>374</v>
      </c>
      <c r="C36" s="203"/>
      <c r="D36" s="203"/>
      <c r="E36" s="203"/>
      <c r="F36" s="203"/>
      <c r="G36" s="203"/>
      <c r="H36" s="203"/>
      <c r="I36" s="204"/>
      <c r="J36" s="144"/>
      <c r="L36" s="12"/>
    </row>
    <row r="37" spans="1:12" ht="18">
      <c r="A37" s="84"/>
      <c r="B37" s="85"/>
      <c r="C37" s="85"/>
      <c r="D37" s="85"/>
      <c r="E37" s="86"/>
      <c r="F37" s="84"/>
      <c r="G37" s="87"/>
      <c r="H37" s="88"/>
      <c r="I37" s="83"/>
      <c r="J37" s="83"/>
      <c r="L37" s="12"/>
    </row>
    <row r="38" spans="1:12" ht="18">
      <c r="A38" s="84"/>
      <c r="B38" s="77">
        <v>3</v>
      </c>
      <c r="C38" s="77"/>
      <c r="D38" s="77"/>
      <c r="E38" s="81" t="s">
        <v>375</v>
      </c>
      <c r="F38" s="81"/>
      <c r="G38" s="88"/>
      <c r="H38" s="80"/>
      <c r="I38" s="81"/>
      <c r="J38" s="82"/>
      <c r="L38" s="12"/>
    </row>
    <row r="39" spans="1:12" ht="18" outlineLevel="1">
      <c r="A39" s="84"/>
      <c r="B39" s="77" t="s">
        <v>318</v>
      </c>
      <c r="C39" s="77"/>
      <c r="D39" s="77"/>
      <c r="E39" s="81" t="s">
        <v>446</v>
      </c>
      <c r="F39" s="83"/>
      <c r="G39" s="88"/>
      <c r="H39" s="88"/>
      <c r="I39" s="83"/>
      <c r="J39" s="83"/>
      <c r="L39" s="12"/>
    </row>
    <row r="40" spans="1:12" ht="24.95" customHeight="1" outlineLevel="1">
      <c r="A40" s="84"/>
      <c r="B40" s="85" t="s">
        <v>344</v>
      </c>
      <c r="C40" s="85">
        <v>96616</v>
      </c>
      <c r="D40" s="102" t="s">
        <v>321</v>
      </c>
      <c r="E40" s="86" t="s">
        <v>447</v>
      </c>
      <c r="F40" s="84" t="s">
        <v>322</v>
      </c>
      <c r="G40" s="87">
        <v>22.703649635036495</v>
      </c>
      <c r="H40" s="195"/>
      <c r="I40" s="90"/>
      <c r="J40" s="90"/>
      <c r="L40" s="12"/>
    </row>
    <row r="41" spans="1:12" ht="18.75" outlineLevel="1">
      <c r="A41" s="84"/>
      <c r="B41" s="85" t="s">
        <v>346</v>
      </c>
      <c r="C41" s="85">
        <v>96534</v>
      </c>
      <c r="D41" s="102" t="s">
        <v>321</v>
      </c>
      <c r="E41" s="86" t="s">
        <v>545</v>
      </c>
      <c r="F41" s="84" t="s">
        <v>322</v>
      </c>
      <c r="G41" s="87">
        <v>53.1</v>
      </c>
      <c r="H41" s="195"/>
      <c r="I41" s="90"/>
      <c r="J41" s="90"/>
      <c r="L41" s="12"/>
    </row>
    <row r="42" spans="1:12" ht="36" outlineLevel="1">
      <c r="A42" s="84"/>
      <c r="B42" s="85" t="s">
        <v>442</v>
      </c>
      <c r="C42" s="85">
        <v>96545</v>
      </c>
      <c r="D42" s="102" t="s">
        <v>321</v>
      </c>
      <c r="E42" s="96" t="s">
        <v>546</v>
      </c>
      <c r="F42" s="84" t="s">
        <v>337</v>
      </c>
      <c r="G42" s="87">
        <v>315.89999999999998</v>
      </c>
      <c r="H42" s="195"/>
      <c r="I42" s="90"/>
      <c r="J42" s="90"/>
      <c r="L42" s="12"/>
    </row>
    <row r="43" spans="1:12" ht="36" outlineLevel="1">
      <c r="A43" s="84"/>
      <c r="B43" s="85" t="s">
        <v>443</v>
      </c>
      <c r="C43" s="85">
        <v>99235</v>
      </c>
      <c r="D43" s="102" t="s">
        <v>321</v>
      </c>
      <c r="E43" s="105" t="s">
        <v>449</v>
      </c>
      <c r="F43" s="84" t="s">
        <v>319</v>
      </c>
      <c r="G43" s="87">
        <v>9.8000000000000007</v>
      </c>
      <c r="H43" s="195"/>
      <c r="I43" s="90"/>
      <c r="J43" s="90"/>
      <c r="L43" s="12"/>
    </row>
    <row r="44" spans="1:12" ht="18" outlineLevel="1">
      <c r="A44" s="84"/>
      <c r="B44" s="77" t="s">
        <v>347</v>
      </c>
      <c r="C44" s="77"/>
      <c r="D44" s="77"/>
      <c r="E44" s="81" t="s">
        <v>338</v>
      </c>
      <c r="F44" s="83"/>
      <c r="G44" s="88"/>
      <c r="H44" s="88"/>
      <c r="I44" s="90"/>
      <c r="J44" s="90"/>
      <c r="L44" s="12"/>
    </row>
    <row r="45" spans="1:12" ht="18.75" outlineLevel="1">
      <c r="A45" s="84"/>
      <c r="B45" s="85" t="s">
        <v>348</v>
      </c>
      <c r="C45" s="85">
        <v>96616</v>
      </c>
      <c r="D45" s="102" t="s">
        <v>321</v>
      </c>
      <c r="E45" s="96" t="s">
        <v>448</v>
      </c>
      <c r="F45" s="84" t="s">
        <v>322</v>
      </c>
      <c r="G45" s="87">
        <f>0.7*0.7*72</f>
        <v>35.279999999999994</v>
      </c>
      <c r="H45" s="195"/>
      <c r="I45" s="90"/>
      <c r="J45" s="90"/>
      <c r="L45" s="12"/>
    </row>
    <row r="46" spans="1:12" ht="18.75" outlineLevel="1">
      <c r="A46" s="84"/>
      <c r="B46" s="85" t="s">
        <v>349</v>
      </c>
      <c r="C46" s="85">
        <v>96534</v>
      </c>
      <c r="D46" s="102" t="s">
        <v>321</v>
      </c>
      <c r="E46" s="86" t="s">
        <v>545</v>
      </c>
      <c r="F46" s="84" t="s">
        <v>322</v>
      </c>
      <c r="G46" s="87">
        <v>351</v>
      </c>
      <c r="H46" s="195"/>
      <c r="I46" s="90"/>
      <c r="J46" s="90"/>
      <c r="L46" s="12"/>
    </row>
    <row r="47" spans="1:12" ht="36" outlineLevel="1">
      <c r="A47" s="84"/>
      <c r="B47" s="85" t="s">
        <v>444</v>
      </c>
      <c r="C47" s="85">
        <v>96545</v>
      </c>
      <c r="D47" s="102" t="s">
        <v>321</v>
      </c>
      <c r="E47" s="96" t="s">
        <v>546</v>
      </c>
      <c r="F47" s="84" t="s">
        <v>337</v>
      </c>
      <c r="G47" s="87">
        <v>731.2</v>
      </c>
      <c r="H47" s="195"/>
      <c r="I47" s="90"/>
      <c r="J47" s="90"/>
      <c r="L47" s="12"/>
    </row>
    <row r="48" spans="1:12" ht="36" outlineLevel="1">
      <c r="A48" s="84"/>
      <c r="B48" s="85" t="s">
        <v>707</v>
      </c>
      <c r="C48" s="85">
        <v>96543</v>
      </c>
      <c r="D48" s="102" t="s">
        <v>321</v>
      </c>
      <c r="E48" s="96" t="s">
        <v>547</v>
      </c>
      <c r="F48" s="84" t="s">
        <v>337</v>
      </c>
      <c r="G48" s="87">
        <v>310</v>
      </c>
      <c r="H48" s="195"/>
      <c r="I48" s="90"/>
      <c r="J48" s="90"/>
      <c r="L48" s="12"/>
    </row>
    <row r="49" spans="1:12" ht="36" outlineLevel="1">
      <c r="A49" s="84"/>
      <c r="B49" s="85" t="s">
        <v>445</v>
      </c>
      <c r="C49" s="85">
        <v>99235</v>
      </c>
      <c r="D49" s="102" t="s">
        <v>321</v>
      </c>
      <c r="E49" s="105" t="s">
        <v>449</v>
      </c>
      <c r="F49" s="84" t="s">
        <v>319</v>
      </c>
      <c r="G49" s="87">
        <v>20</v>
      </c>
      <c r="H49" s="195"/>
      <c r="I49" s="90"/>
      <c r="J49" s="90"/>
      <c r="L49" s="12"/>
    </row>
    <row r="50" spans="1:12" ht="35.1" customHeight="1" outlineLevel="1">
      <c r="A50" s="84"/>
      <c r="B50" s="202" t="s">
        <v>376</v>
      </c>
      <c r="C50" s="203"/>
      <c r="D50" s="203"/>
      <c r="E50" s="203"/>
      <c r="F50" s="203"/>
      <c r="G50" s="203"/>
      <c r="H50" s="203"/>
      <c r="I50" s="204"/>
      <c r="J50" s="101"/>
      <c r="L50" s="12"/>
    </row>
    <row r="51" spans="1:12" ht="18">
      <c r="A51" s="84"/>
      <c r="B51" s="85"/>
      <c r="C51" s="85"/>
      <c r="D51" s="85"/>
      <c r="E51" s="86"/>
      <c r="F51" s="84"/>
      <c r="G51" s="87"/>
      <c r="H51" s="88"/>
      <c r="I51" s="83"/>
      <c r="J51" s="90"/>
      <c r="L51" s="12"/>
    </row>
    <row r="52" spans="1:12" ht="18">
      <c r="A52" s="84"/>
      <c r="B52" s="77">
        <v>4</v>
      </c>
      <c r="C52" s="77"/>
      <c r="D52" s="77"/>
      <c r="E52" s="81" t="s">
        <v>377</v>
      </c>
      <c r="F52" s="81"/>
      <c r="G52" s="80"/>
      <c r="H52" s="80"/>
      <c r="I52" s="81"/>
      <c r="J52" s="82"/>
      <c r="L52" s="12"/>
    </row>
    <row r="53" spans="1:12" ht="18" outlineLevel="1">
      <c r="A53" s="84"/>
      <c r="B53" s="77" t="s">
        <v>320</v>
      </c>
      <c r="C53" s="77"/>
      <c r="D53" s="77"/>
      <c r="E53" s="81" t="s">
        <v>451</v>
      </c>
      <c r="F53" s="83"/>
      <c r="G53" s="88"/>
      <c r="H53" s="88"/>
      <c r="I53" s="83"/>
      <c r="J53" s="83"/>
      <c r="L53" s="12"/>
    </row>
    <row r="54" spans="1:12" ht="18.75" outlineLevel="1">
      <c r="A54" s="84"/>
      <c r="B54" s="85" t="s">
        <v>378</v>
      </c>
      <c r="C54" s="85">
        <v>96534</v>
      </c>
      <c r="D54" s="102" t="s">
        <v>321</v>
      </c>
      <c r="E54" s="86" t="s">
        <v>454</v>
      </c>
      <c r="F54" s="84" t="s">
        <v>322</v>
      </c>
      <c r="G54" s="88">
        <f>219.2+26.9</f>
        <v>246.1</v>
      </c>
      <c r="H54" s="195"/>
      <c r="I54" s="90"/>
      <c r="J54" s="90"/>
      <c r="L54" s="12"/>
    </row>
    <row r="55" spans="1:12" ht="36" outlineLevel="1">
      <c r="A55" s="84"/>
      <c r="B55" s="85" t="s">
        <v>550</v>
      </c>
      <c r="C55" s="85">
        <v>96545</v>
      </c>
      <c r="D55" s="102" t="s">
        <v>321</v>
      </c>
      <c r="E55" s="96" t="s">
        <v>546</v>
      </c>
      <c r="F55" s="84" t="s">
        <v>337</v>
      </c>
      <c r="G55" s="88">
        <f>878.3+1.7</f>
        <v>880</v>
      </c>
      <c r="H55" s="195"/>
      <c r="I55" s="90"/>
      <c r="J55" s="90"/>
      <c r="L55" s="12"/>
    </row>
    <row r="56" spans="1:12" ht="36" outlineLevel="1">
      <c r="A56" s="84"/>
      <c r="B56" s="85" t="s">
        <v>551</v>
      </c>
      <c r="C56" s="85">
        <v>96543</v>
      </c>
      <c r="D56" s="102" t="s">
        <v>321</v>
      </c>
      <c r="E56" s="96" t="s">
        <v>547</v>
      </c>
      <c r="F56" s="84" t="s">
        <v>337</v>
      </c>
      <c r="G56" s="88">
        <f>353.3</f>
        <v>353.3</v>
      </c>
      <c r="H56" s="195"/>
      <c r="I56" s="90"/>
      <c r="J56" s="90"/>
      <c r="L56" s="12"/>
    </row>
    <row r="57" spans="1:12" ht="50.25" customHeight="1" outlineLevel="1">
      <c r="A57" s="84"/>
      <c r="B57" s="85" t="s">
        <v>552</v>
      </c>
      <c r="C57" s="85">
        <v>99235</v>
      </c>
      <c r="D57" s="102" t="s">
        <v>321</v>
      </c>
      <c r="E57" s="96" t="s">
        <v>450</v>
      </c>
      <c r="F57" s="84" t="s">
        <v>319</v>
      </c>
      <c r="G57" s="87">
        <f>11+1.3</f>
        <v>12.3</v>
      </c>
      <c r="H57" s="195"/>
      <c r="I57" s="90"/>
      <c r="J57" s="90"/>
      <c r="L57" s="12"/>
    </row>
    <row r="58" spans="1:12" ht="18" outlineLevel="1">
      <c r="A58" s="84"/>
      <c r="B58" s="77" t="s">
        <v>323</v>
      </c>
      <c r="C58" s="77"/>
      <c r="D58" s="77"/>
      <c r="E58" s="81" t="s">
        <v>452</v>
      </c>
      <c r="F58" s="83"/>
      <c r="G58" s="88"/>
      <c r="H58" s="88"/>
      <c r="I58" s="90"/>
      <c r="J58" s="90"/>
      <c r="L58" s="12"/>
    </row>
    <row r="59" spans="1:12" ht="36" outlineLevel="1">
      <c r="A59" s="84"/>
      <c r="B59" s="85" t="s">
        <v>379</v>
      </c>
      <c r="C59" s="85">
        <v>96534</v>
      </c>
      <c r="D59" s="102" t="s">
        <v>321</v>
      </c>
      <c r="E59" s="105" t="s">
        <v>549</v>
      </c>
      <c r="F59" s="84" t="s">
        <v>322</v>
      </c>
      <c r="G59" s="88">
        <v>460.4</v>
      </c>
      <c r="H59" s="195"/>
      <c r="I59" s="90"/>
      <c r="J59" s="90"/>
      <c r="L59" s="12"/>
    </row>
    <row r="60" spans="1:12" ht="36" outlineLevel="1">
      <c r="A60" s="84"/>
      <c r="B60" s="85" t="s">
        <v>380</v>
      </c>
      <c r="C60" s="85">
        <v>96545</v>
      </c>
      <c r="D60" s="102" t="s">
        <v>321</v>
      </c>
      <c r="E60" s="96" t="s">
        <v>546</v>
      </c>
      <c r="F60" s="84" t="s">
        <v>337</v>
      </c>
      <c r="G60" s="88">
        <v>1070.2</v>
      </c>
      <c r="H60" s="195"/>
      <c r="I60" s="90"/>
      <c r="J60" s="90"/>
      <c r="L60" s="12"/>
    </row>
    <row r="61" spans="1:12" ht="36" outlineLevel="1">
      <c r="A61" s="84"/>
      <c r="B61" s="85" t="s">
        <v>381</v>
      </c>
      <c r="C61" s="85">
        <v>96543</v>
      </c>
      <c r="D61" s="102" t="s">
        <v>321</v>
      </c>
      <c r="E61" s="96" t="s">
        <v>547</v>
      </c>
      <c r="F61" s="84" t="s">
        <v>337</v>
      </c>
      <c r="G61" s="88">
        <v>377.5</v>
      </c>
      <c r="H61" s="195"/>
      <c r="I61" s="90"/>
      <c r="J61" s="90"/>
      <c r="L61" s="12"/>
    </row>
    <row r="62" spans="1:12" ht="36" outlineLevel="1">
      <c r="A62" s="84"/>
      <c r="B62" s="85" t="s">
        <v>553</v>
      </c>
      <c r="C62" s="85">
        <v>99436</v>
      </c>
      <c r="D62" s="102" t="s">
        <v>321</v>
      </c>
      <c r="E62" s="96" t="s">
        <v>450</v>
      </c>
      <c r="F62" s="84" t="s">
        <v>319</v>
      </c>
      <c r="G62" s="87">
        <v>28.3</v>
      </c>
      <c r="H62" s="195"/>
      <c r="I62" s="90"/>
      <c r="J62" s="90"/>
      <c r="L62" s="12"/>
    </row>
    <row r="63" spans="1:12" s="9" customFormat="1" ht="18" outlineLevel="1">
      <c r="A63" s="83"/>
      <c r="B63" s="79" t="s">
        <v>324</v>
      </c>
      <c r="C63" s="79"/>
      <c r="D63" s="79"/>
      <c r="E63" s="81" t="s">
        <v>453</v>
      </c>
      <c r="F63" s="83"/>
      <c r="G63" s="106"/>
      <c r="H63" s="107"/>
      <c r="I63" s="90"/>
      <c r="J63" s="90"/>
      <c r="K63" s="1"/>
      <c r="L63" s="12"/>
    </row>
    <row r="64" spans="1:12" s="9" customFormat="1" ht="36" outlineLevel="1">
      <c r="A64" s="83"/>
      <c r="B64" s="84" t="s">
        <v>383</v>
      </c>
      <c r="C64" s="85">
        <v>96534</v>
      </c>
      <c r="D64" s="84" t="s">
        <v>321</v>
      </c>
      <c r="E64" s="105" t="s">
        <v>548</v>
      </c>
      <c r="F64" s="84" t="s">
        <v>322</v>
      </c>
      <c r="G64" s="106">
        <v>498</v>
      </c>
      <c r="H64" s="195"/>
      <c r="I64" s="90"/>
      <c r="J64" s="90"/>
      <c r="K64" s="1"/>
      <c r="L64" s="12"/>
    </row>
    <row r="65" spans="1:12" s="9" customFormat="1" ht="36" outlineLevel="1">
      <c r="A65" s="83"/>
      <c r="B65" s="84" t="s">
        <v>556</v>
      </c>
      <c r="C65" s="85">
        <v>96545</v>
      </c>
      <c r="D65" s="84" t="s">
        <v>321</v>
      </c>
      <c r="E65" s="96" t="s">
        <v>546</v>
      </c>
      <c r="F65" s="84" t="s">
        <v>337</v>
      </c>
      <c r="G65" s="106">
        <v>1381.3</v>
      </c>
      <c r="H65" s="195"/>
      <c r="I65" s="90"/>
      <c r="J65" s="90"/>
      <c r="K65" s="1"/>
      <c r="L65" s="12"/>
    </row>
    <row r="66" spans="1:12" s="9" customFormat="1" ht="36" outlineLevel="1">
      <c r="A66" s="83"/>
      <c r="B66" s="84" t="s">
        <v>557</v>
      </c>
      <c r="C66" s="85">
        <v>96543</v>
      </c>
      <c r="D66" s="84" t="s">
        <v>321</v>
      </c>
      <c r="E66" s="96" t="s">
        <v>547</v>
      </c>
      <c r="F66" s="84" t="s">
        <v>337</v>
      </c>
      <c r="G66" s="106">
        <v>886.2</v>
      </c>
      <c r="H66" s="195"/>
      <c r="I66" s="90"/>
      <c r="J66" s="90"/>
      <c r="K66" s="1"/>
      <c r="L66" s="12"/>
    </row>
    <row r="67" spans="1:12" s="9" customFormat="1" ht="36" outlineLevel="1">
      <c r="A67" s="83"/>
      <c r="B67" s="84" t="s">
        <v>558</v>
      </c>
      <c r="C67" s="85">
        <v>99436</v>
      </c>
      <c r="D67" s="84" t="s">
        <v>321</v>
      </c>
      <c r="E67" s="96" t="s">
        <v>450</v>
      </c>
      <c r="F67" s="84" t="s">
        <v>319</v>
      </c>
      <c r="G67" s="106">
        <v>39</v>
      </c>
      <c r="H67" s="195"/>
      <c r="I67" s="90"/>
      <c r="J67" s="90"/>
      <c r="K67" s="1"/>
      <c r="L67" s="12"/>
    </row>
    <row r="68" spans="1:12" ht="18" outlineLevel="1">
      <c r="A68" s="84"/>
      <c r="B68" s="77" t="s">
        <v>554</v>
      </c>
      <c r="C68" s="77"/>
      <c r="D68" s="77"/>
      <c r="E68" s="81" t="s">
        <v>382</v>
      </c>
      <c r="F68" s="83"/>
      <c r="G68" s="88"/>
      <c r="H68" s="88"/>
      <c r="I68" s="90"/>
      <c r="J68" s="90"/>
      <c r="L68" s="12"/>
    </row>
    <row r="69" spans="1:12" ht="36" outlineLevel="1">
      <c r="A69" s="84"/>
      <c r="B69" s="85" t="s">
        <v>555</v>
      </c>
      <c r="C69" s="85">
        <v>93191</v>
      </c>
      <c r="D69" s="85" t="s">
        <v>321</v>
      </c>
      <c r="E69" s="96" t="s">
        <v>384</v>
      </c>
      <c r="F69" s="84" t="s">
        <v>319</v>
      </c>
      <c r="G69" s="87">
        <f>114.3*0.15*0.1</f>
        <v>1.7145000000000001</v>
      </c>
      <c r="H69" s="195"/>
      <c r="I69" s="90"/>
      <c r="J69" s="90"/>
      <c r="L69" s="12"/>
    </row>
    <row r="70" spans="1:12" ht="35.1" customHeight="1" outlineLevel="1">
      <c r="A70" s="84"/>
      <c r="B70" s="202" t="s">
        <v>385</v>
      </c>
      <c r="C70" s="203"/>
      <c r="D70" s="203"/>
      <c r="E70" s="203"/>
      <c r="F70" s="203"/>
      <c r="G70" s="203"/>
      <c r="H70" s="203"/>
      <c r="I70" s="204"/>
      <c r="J70" s="144"/>
      <c r="L70" s="12"/>
    </row>
    <row r="71" spans="1:12" ht="18">
      <c r="A71" s="84"/>
      <c r="B71" s="85"/>
      <c r="C71" s="85"/>
      <c r="D71" s="85"/>
      <c r="E71" s="86"/>
      <c r="F71" s="84"/>
      <c r="G71" s="87"/>
      <c r="H71" s="88"/>
      <c r="I71" s="83"/>
      <c r="J71" s="83"/>
      <c r="L71" s="12"/>
    </row>
    <row r="72" spans="1:12" ht="18">
      <c r="A72" s="84"/>
      <c r="B72" s="77">
        <v>5</v>
      </c>
      <c r="C72" s="77"/>
      <c r="D72" s="77"/>
      <c r="E72" s="81" t="s">
        <v>386</v>
      </c>
      <c r="F72" s="81"/>
      <c r="G72" s="80"/>
      <c r="H72" s="80"/>
      <c r="I72" s="81"/>
      <c r="J72" s="82"/>
      <c r="L72" s="12"/>
    </row>
    <row r="73" spans="1:12" ht="18" outlineLevel="1">
      <c r="A73" s="84"/>
      <c r="B73" s="97" t="s">
        <v>325</v>
      </c>
      <c r="C73" s="97"/>
      <c r="D73" s="97"/>
      <c r="E73" s="109" t="s">
        <v>387</v>
      </c>
      <c r="F73" s="103"/>
      <c r="G73" s="104"/>
      <c r="H73" s="88"/>
      <c r="I73" s="90"/>
      <c r="J73" s="110"/>
      <c r="L73" s="12"/>
    </row>
    <row r="74" spans="1:12" ht="54" outlineLevel="1">
      <c r="A74" s="84"/>
      <c r="B74" s="102" t="s">
        <v>327</v>
      </c>
      <c r="C74" s="102" t="s">
        <v>708</v>
      </c>
      <c r="D74" s="102" t="s">
        <v>321</v>
      </c>
      <c r="E74" s="96" t="s">
        <v>389</v>
      </c>
      <c r="F74" s="103" t="s">
        <v>322</v>
      </c>
      <c r="G74" s="104">
        <v>20.3</v>
      </c>
      <c r="H74" s="195"/>
      <c r="I74" s="90"/>
      <c r="J74" s="90"/>
      <c r="L74" s="12"/>
    </row>
    <row r="75" spans="1:12" s="19" customFormat="1" ht="54" outlineLevel="1">
      <c r="A75" s="84"/>
      <c r="B75" s="102" t="s">
        <v>329</v>
      </c>
      <c r="C75" s="102" t="s">
        <v>728</v>
      </c>
      <c r="D75" s="102" t="s">
        <v>321</v>
      </c>
      <c r="E75" s="96" t="s">
        <v>390</v>
      </c>
      <c r="F75" s="103" t="s">
        <v>322</v>
      </c>
      <c r="G75" s="104">
        <v>25.85</v>
      </c>
      <c r="H75" s="195"/>
      <c r="I75" s="90"/>
      <c r="J75" s="90"/>
      <c r="L75" s="18"/>
    </row>
    <row r="76" spans="1:12" ht="18" outlineLevel="1">
      <c r="A76" s="84"/>
      <c r="B76" s="97" t="s">
        <v>333</v>
      </c>
      <c r="C76" s="97"/>
      <c r="D76" s="97"/>
      <c r="E76" s="109" t="s">
        <v>391</v>
      </c>
      <c r="F76" s="103"/>
      <c r="G76" s="104"/>
      <c r="H76" s="88"/>
      <c r="I76" s="90"/>
      <c r="J76" s="90"/>
      <c r="L76" s="12"/>
    </row>
    <row r="77" spans="1:12" ht="72" outlineLevel="1">
      <c r="A77" s="84"/>
      <c r="B77" s="102" t="s">
        <v>334</v>
      </c>
      <c r="C77" s="102">
        <v>87485</v>
      </c>
      <c r="D77" s="102" t="s">
        <v>321</v>
      </c>
      <c r="E77" s="96" t="s">
        <v>560</v>
      </c>
      <c r="F77" s="103" t="s">
        <v>322</v>
      </c>
      <c r="G77" s="104">
        <f>860.64</f>
        <v>860.64</v>
      </c>
      <c r="H77" s="195"/>
      <c r="I77" s="90"/>
      <c r="J77" s="90"/>
      <c r="L77" s="12"/>
    </row>
    <row r="78" spans="1:12" ht="72" outlineLevel="1">
      <c r="A78" s="84"/>
      <c r="B78" s="102" t="s">
        <v>335</v>
      </c>
      <c r="C78" s="102">
        <v>87488</v>
      </c>
      <c r="D78" s="102" t="s">
        <v>321</v>
      </c>
      <c r="E78" s="96" t="s">
        <v>561</v>
      </c>
      <c r="F78" s="103" t="s">
        <v>322</v>
      </c>
      <c r="G78" s="104">
        <v>72.180000000000007</v>
      </c>
      <c r="H78" s="195"/>
      <c r="I78" s="90"/>
      <c r="J78" s="90"/>
      <c r="L78" s="12"/>
    </row>
    <row r="79" spans="1:12" ht="54" outlineLevel="1">
      <c r="A79" s="84"/>
      <c r="B79" s="102" t="s">
        <v>336</v>
      </c>
      <c r="C79" s="102">
        <v>93201</v>
      </c>
      <c r="D79" s="102" t="s">
        <v>321</v>
      </c>
      <c r="E79" s="96" t="s">
        <v>559</v>
      </c>
      <c r="F79" s="103" t="s">
        <v>345</v>
      </c>
      <c r="G79" s="104">
        <v>277.12</v>
      </c>
      <c r="H79" s="195"/>
      <c r="I79" s="90"/>
      <c r="J79" s="90"/>
      <c r="L79" s="12"/>
    </row>
    <row r="80" spans="1:12" ht="45" outlineLevel="1">
      <c r="A80" s="84"/>
      <c r="B80" s="102" t="s">
        <v>709</v>
      </c>
      <c r="C80" s="102">
        <v>79627</v>
      </c>
      <c r="D80" s="102" t="s">
        <v>321</v>
      </c>
      <c r="E80" s="181" t="s">
        <v>811</v>
      </c>
      <c r="F80" s="103" t="s">
        <v>322</v>
      </c>
      <c r="G80" s="104">
        <f>16.92+17.23</f>
        <v>34.150000000000006</v>
      </c>
      <c r="H80" s="88"/>
      <c r="I80" s="90"/>
      <c r="J80" s="90"/>
      <c r="L80" s="12"/>
    </row>
    <row r="81" spans="1:12" ht="35.1" customHeight="1" outlineLevel="1">
      <c r="A81" s="84"/>
      <c r="B81" s="202" t="s">
        <v>392</v>
      </c>
      <c r="C81" s="203"/>
      <c r="D81" s="203"/>
      <c r="E81" s="203"/>
      <c r="F81" s="203"/>
      <c r="G81" s="203"/>
      <c r="H81" s="203"/>
      <c r="I81" s="204"/>
      <c r="J81" s="144"/>
      <c r="L81" s="12"/>
    </row>
    <row r="82" spans="1:12" ht="18">
      <c r="A82" s="84"/>
      <c r="B82" s="85"/>
      <c r="C82" s="85"/>
      <c r="D82" s="85"/>
      <c r="E82" s="96"/>
      <c r="F82" s="84"/>
      <c r="G82" s="87"/>
      <c r="H82" s="88"/>
      <c r="I82" s="83"/>
      <c r="J82" s="83"/>
      <c r="L82" s="12"/>
    </row>
    <row r="83" spans="1:12" ht="18">
      <c r="A83" s="84"/>
      <c r="B83" s="77">
        <v>6</v>
      </c>
      <c r="C83" s="77"/>
      <c r="D83" s="77"/>
      <c r="E83" s="81" t="s">
        <v>393</v>
      </c>
      <c r="F83" s="81"/>
      <c r="G83" s="80"/>
      <c r="H83" s="80"/>
      <c r="I83" s="81"/>
      <c r="J83" s="82"/>
      <c r="L83" s="12"/>
    </row>
    <row r="84" spans="1:12" ht="18.75" outlineLevel="1">
      <c r="A84" s="84"/>
      <c r="B84" s="77" t="s">
        <v>339</v>
      </c>
      <c r="C84" s="77"/>
      <c r="D84" s="77"/>
      <c r="E84" s="98" t="s">
        <v>460</v>
      </c>
      <c r="F84" s="98"/>
      <c r="G84" s="100"/>
      <c r="H84" s="111"/>
      <c r="I84" s="112"/>
      <c r="J84" s="112"/>
      <c r="L84" s="12"/>
    </row>
    <row r="85" spans="1:12" s="19" customFormat="1" ht="54" outlineLevel="1">
      <c r="A85" s="84"/>
      <c r="B85" s="102" t="s">
        <v>340</v>
      </c>
      <c r="C85" s="103">
        <v>90849</v>
      </c>
      <c r="D85" s="103" t="s">
        <v>321</v>
      </c>
      <c r="E85" s="96" t="s">
        <v>689</v>
      </c>
      <c r="F85" s="103" t="s">
        <v>394</v>
      </c>
      <c r="G85" s="104">
        <v>9</v>
      </c>
      <c r="H85" s="162"/>
      <c r="I85" s="196"/>
      <c r="J85" s="196"/>
      <c r="L85" s="18"/>
    </row>
    <row r="86" spans="1:12" s="19" customFormat="1" ht="54" outlineLevel="1">
      <c r="A86" s="84"/>
      <c r="B86" s="102" t="s">
        <v>341</v>
      </c>
      <c r="C86" s="103">
        <v>90822</v>
      </c>
      <c r="D86" s="103" t="s">
        <v>321</v>
      </c>
      <c r="E86" s="96" t="s">
        <v>690</v>
      </c>
      <c r="F86" s="103" t="s">
        <v>394</v>
      </c>
      <c r="G86" s="104">
        <v>6</v>
      </c>
      <c r="H86" s="195"/>
      <c r="I86" s="90"/>
      <c r="J86" s="90"/>
      <c r="L86" s="18"/>
    </row>
    <row r="87" spans="1:12" ht="54" outlineLevel="1">
      <c r="A87" s="84"/>
      <c r="B87" s="102" t="s">
        <v>342</v>
      </c>
      <c r="C87" s="103">
        <v>90822</v>
      </c>
      <c r="D87" s="103" t="s">
        <v>321</v>
      </c>
      <c r="E87" s="96" t="s">
        <v>691</v>
      </c>
      <c r="F87" s="103" t="s">
        <v>394</v>
      </c>
      <c r="G87" s="104">
        <v>2</v>
      </c>
      <c r="H87" s="195"/>
      <c r="I87" s="90"/>
      <c r="J87" s="90"/>
      <c r="L87" s="12"/>
    </row>
    <row r="88" spans="1:12" ht="54" outlineLevel="1">
      <c r="A88" s="84"/>
      <c r="B88" s="102" t="s">
        <v>343</v>
      </c>
      <c r="C88" s="103">
        <v>90822</v>
      </c>
      <c r="D88" s="102" t="s">
        <v>321</v>
      </c>
      <c r="E88" s="96" t="s">
        <v>692</v>
      </c>
      <c r="F88" s="103" t="s">
        <v>394</v>
      </c>
      <c r="G88" s="104">
        <v>9</v>
      </c>
      <c r="H88" s="195"/>
      <c r="I88" s="90"/>
      <c r="J88" s="90"/>
      <c r="L88" s="12"/>
    </row>
    <row r="89" spans="1:12" ht="54" outlineLevel="1">
      <c r="A89" s="84"/>
      <c r="B89" s="102" t="s">
        <v>395</v>
      </c>
      <c r="C89" s="103">
        <v>90847</v>
      </c>
      <c r="D89" s="103" t="s">
        <v>321</v>
      </c>
      <c r="E89" s="96" t="s">
        <v>693</v>
      </c>
      <c r="F89" s="103" t="s">
        <v>394</v>
      </c>
      <c r="G89" s="104">
        <v>1</v>
      </c>
      <c r="H89" s="195"/>
      <c r="I89" s="90"/>
      <c r="J89" s="90"/>
      <c r="L89" s="12"/>
    </row>
    <row r="90" spans="1:12" ht="54" outlineLevel="1">
      <c r="A90" s="84"/>
      <c r="B90" s="102" t="s">
        <v>396</v>
      </c>
      <c r="C90" s="103">
        <v>90847</v>
      </c>
      <c r="D90" s="103" t="s">
        <v>321</v>
      </c>
      <c r="E90" s="96" t="s">
        <v>694</v>
      </c>
      <c r="F90" s="103" t="s">
        <v>394</v>
      </c>
      <c r="G90" s="104">
        <v>5</v>
      </c>
      <c r="H90" s="195"/>
      <c r="I90" s="90"/>
      <c r="J90" s="90"/>
      <c r="L90" s="12"/>
    </row>
    <row r="91" spans="1:12" ht="54" outlineLevel="1">
      <c r="A91" s="84"/>
      <c r="B91" s="102" t="s">
        <v>397</v>
      </c>
      <c r="C91" s="103">
        <v>90847</v>
      </c>
      <c r="D91" s="103" t="s">
        <v>321</v>
      </c>
      <c r="E91" s="96" t="s">
        <v>695</v>
      </c>
      <c r="F91" s="103" t="s">
        <v>394</v>
      </c>
      <c r="G91" s="104">
        <v>6</v>
      </c>
      <c r="H91" s="195"/>
      <c r="I91" s="90"/>
      <c r="J91" s="90"/>
      <c r="L91" s="12"/>
    </row>
    <row r="92" spans="1:12" ht="18" outlineLevel="1">
      <c r="A92" s="84"/>
      <c r="B92" s="97" t="s">
        <v>398</v>
      </c>
      <c r="C92" s="103"/>
      <c r="D92" s="103"/>
      <c r="E92" s="109" t="s">
        <v>638</v>
      </c>
      <c r="F92" s="103"/>
      <c r="G92" s="104"/>
      <c r="H92" s="88"/>
      <c r="I92" s="90"/>
      <c r="J92" s="90"/>
      <c r="L92" s="12"/>
    </row>
    <row r="93" spans="1:12" ht="35.1" customHeight="1" outlineLevel="1">
      <c r="A93" s="84"/>
      <c r="B93" s="102" t="s">
        <v>564</v>
      </c>
      <c r="C93" s="103">
        <v>91307</v>
      </c>
      <c r="D93" s="103" t="s">
        <v>321</v>
      </c>
      <c r="E93" s="96" t="s">
        <v>562</v>
      </c>
      <c r="F93" s="103" t="s">
        <v>394</v>
      </c>
      <c r="G93" s="104">
        <v>20</v>
      </c>
      <c r="H93" s="195"/>
      <c r="I93" s="90"/>
      <c r="J93" s="90"/>
      <c r="L93" s="12"/>
    </row>
    <row r="94" spans="1:12" ht="35.1" customHeight="1" outlineLevel="1">
      <c r="A94" s="84"/>
      <c r="B94" s="102" t="s">
        <v>565</v>
      </c>
      <c r="C94" s="103">
        <v>91307</v>
      </c>
      <c r="D94" s="103" t="s">
        <v>321</v>
      </c>
      <c r="E94" s="96" t="s">
        <v>563</v>
      </c>
      <c r="F94" s="103" t="s">
        <v>394</v>
      </c>
      <c r="G94" s="104">
        <v>6</v>
      </c>
      <c r="H94" s="195"/>
      <c r="I94" s="90"/>
      <c r="J94" s="90"/>
      <c r="L94" s="12"/>
    </row>
    <row r="95" spans="1:12" ht="18" outlineLevel="1">
      <c r="A95" s="84"/>
      <c r="B95" s="97" t="s">
        <v>566</v>
      </c>
      <c r="C95" s="103"/>
      <c r="D95" s="103"/>
      <c r="E95" s="109" t="s">
        <v>459</v>
      </c>
      <c r="F95" s="103"/>
      <c r="G95" s="104"/>
      <c r="H95" s="88"/>
      <c r="I95" s="90"/>
      <c r="J95" s="90"/>
      <c r="L95" s="12"/>
    </row>
    <row r="96" spans="1:12" ht="54" outlineLevel="1">
      <c r="A96" s="84"/>
      <c r="B96" s="102" t="s">
        <v>400</v>
      </c>
      <c r="C96" s="102">
        <v>91341</v>
      </c>
      <c r="D96" s="102" t="s">
        <v>321</v>
      </c>
      <c r="E96" s="96" t="s">
        <v>696</v>
      </c>
      <c r="F96" s="103" t="s">
        <v>322</v>
      </c>
      <c r="G96" s="104">
        <f>2*0.8*2.1</f>
        <v>3.3600000000000003</v>
      </c>
      <c r="H96" s="195"/>
      <c r="I96" s="90"/>
      <c r="J96" s="90"/>
      <c r="L96" s="12"/>
    </row>
    <row r="97" spans="1:12" ht="54" outlineLevel="1">
      <c r="A97" s="84"/>
      <c r="B97" s="102" t="s">
        <v>401</v>
      </c>
      <c r="C97" s="102">
        <v>91341</v>
      </c>
      <c r="D97" s="102" t="s">
        <v>321</v>
      </c>
      <c r="E97" s="96" t="s">
        <v>697</v>
      </c>
      <c r="F97" s="103" t="s">
        <v>322</v>
      </c>
      <c r="G97" s="104">
        <f>2*0.8*2.1</f>
        <v>3.3600000000000003</v>
      </c>
      <c r="H97" s="195"/>
      <c r="I97" s="90"/>
      <c r="J97" s="90"/>
      <c r="L97" s="12"/>
    </row>
    <row r="98" spans="1:12" ht="54" outlineLevel="1">
      <c r="A98" s="84"/>
      <c r="B98" s="102" t="s">
        <v>402</v>
      </c>
      <c r="C98" s="102">
        <v>91341</v>
      </c>
      <c r="D98" s="102" t="s">
        <v>321</v>
      </c>
      <c r="E98" s="96" t="s">
        <v>698</v>
      </c>
      <c r="F98" s="103" t="s">
        <v>322</v>
      </c>
      <c r="G98" s="104">
        <f>1*0.6*2.1</f>
        <v>1.26</v>
      </c>
      <c r="H98" s="195"/>
      <c r="I98" s="90"/>
      <c r="J98" s="90"/>
      <c r="L98" s="12"/>
    </row>
    <row r="99" spans="1:12" ht="54" outlineLevel="1">
      <c r="A99" s="84"/>
      <c r="B99" s="102" t="s">
        <v>403</v>
      </c>
      <c r="C99" s="102">
        <v>91341</v>
      </c>
      <c r="D99" s="102" t="s">
        <v>321</v>
      </c>
      <c r="E99" s="96" t="s">
        <v>699</v>
      </c>
      <c r="F99" s="103" t="s">
        <v>322</v>
      </c>
      <c r="G99" s="104">
        <f>1*0.5*0.8</f>
        <v>0.4</v>
      </c>
      <c r="H99" s="195"/>
      <c r="I99" s="90"/>
      <c r="J99" s="90"/>
      <c r="L99" s="12"/>
    </row>
    <row r="100" spans="1:12" ht="18" outlineLevel="1">
      <c r="A100" s="84"/>
      <c r="B100" s="77" t="s">
        <v>567</v>
      </c>
      <c r="C100" s="77"/>
      <c r="D100" s="77"/>
      <c r="E100" s="98" t="s">
        <v>399</v>
      </c>
      <c r="F100" s="98"/>
      <c r="G100" s="100"/>
      <c r="H100" s="88"/>
      <c r="I100" s="90"/>
      <c r="J100" s="90"/>
      <c r="L100" s="12"/>
    </row>
    <row r="101" spans="1:12" s="19" customFormat="1" ht="36" outlineLevel="1">
      <c r="A101" s="84"/>
      <c r="B101" s="102" t="s">
        <v>568</v>
      </c>
      <c r="C101" s="102">
        <v>94572</v>
      </c>
      <c r="D101" s="102" t="s">
        <v>321</v>
      </c>
      <c r="E101" s="96" t="s">
        <v>700</v>
      </c>
      <c r="F101" s="103" t="s">
        <v>322</v>
      </c>
      <c r="G101" s="104">
        <f>37*0.6*0.6</f>
        <v>13.319999999999999</v>
      </c>
      <c r="H101" s="195"/>
      <c r="I101" s="90"/>
      <c r="J101" s="90"/>
      <c r="L101" s="18"/>
    </row>
    <row r="102" spans="1:12" s="19" customFormat="1" ht="36" outlineLevel="1">
      <c r="A102" s="84"/>
      <c r="B102" s="102" t="s">
        <v>569</v>
      </c>
      <c r="C102" s="102">
        <v>94572</v>
      </c>
      <c r="D102" s="102" t="s">
        <v>321</v>
      </c>
      <c r="E102" s="96" t="s">
        <v>701</v>
      </c>
      <c r="F102" s="103" t="s">
        <v>322</v>
      </c>
      <c r="G102" s="104">
        <f>4*0.6*0.9</f>
        <v>2.16</v>
      </c>
      <c r="H102" s="195"/>
      <c r="I102" s="90"/>
      <c r="J102" s="90"/>
      <c r="L102" s="18"/>
    </row>
    <row r="103" spans="1:12" s="19" customFormat="1" ht="54" outlineLevel="1">
      <c r="A103" s="84"/>
      <c r="B103" s="102" t="s">
        <v>570</v>
      </c>
      <c r="C103" s="102">
        <v>94572</v>
      </c>
      <c r="D103" s="102" t="s">
        <v>321</v>
      </c>
      <c r="E103" s="96" t="s">
        <v>702</v>
      </c>
      <c r="F103" s="103" t="s">
        <v>322</v>
      </c>
      <c r="G103" s="104">
        <f>11*1.2*1.2</f>
        <v>15.839999999999998</v>
      </c>
      <c r="H103" s="195"/>
      <c r="I103" s="90"/>
      <c r="J103" s="90"/>
      <c r="L103" s="18"/>
    </row>
    <row r="104" spans="1:12" s="19" customFormat="1" ht="36" outlineLevel="1">
      <c r="A104" s="84"/>
      <c r="B104" s="102" t="s">
        <v>571</v>
      </c>
      <c r="C104" s="102">
        <v>94572</v>
      </c>
      <c r="D104" s="102" t="s">
        <v>321</v>
      </c>
      <c r="E104" s="96" t="s">
        <v>703</v>
      </c>
      <c r="F104" s="103" t="s">
        <v>322</v>
      </c>
      <c r="G104" s="104">
        <f>1*1.8*1.2</f>
        <v>2.16</v>
      </c>
      <c r="H104" s="195"/>
      <c r="I104" s="90"/>
      <c r="J104" s="90"/>
      <c r="L104" s="18"/>
    </row>
    <row r="105" spans="1:12" s="19" customFormat="1" ht="36" outlineLevel="1">
      <c r="A105" s="84"/>
      <c r="B105" s="102" t="s">
        <v>572</v>
      </c>
      <c r="C105" s="102">
        <v>94572</v>
      </c>
      <c r="D105" s="102" t="s">
        <v>321</v>
      </c>
      <c r="E105" s="96" t="s">
        <v>704</v>
      </c>
      <c r="F105" s="103" t="s">
        <v>322</v>
      </c>
      <c r="G105" s="104">
        <f>12*1.8*1.6</f>
        <v>34.56</v>
      </c>
      <c r="H105" s="195"/>
      <c r="I105" s="90"/>
      <c r="J105" s="90"/>
      <c r="L105" s="18"/>
    </row>
    <row r="106" spans="1:12" ht="18.75" outlineLevel="1">
      <c r="A106" s="84"/>
      <c r="B106" s="102" t="s">
        <v>573</v>
      </c>
      <c r="C106" s="102">
        <v>92399</v>
      </c>
      <c r="D106" s="102" t="s">
        <v>321</v>
      </c>
      <c r="E106" s="96" t="s">
        <v>579</v>
      </c>
      <c r="F106" s="103" t="s">
        <v>322</v>
      </c>
      <c r="G106" s="104">
        <f>2.88+1.62</f>
        <v>4.5</v>
      </c>
      <c r="H106" s="195"/>
      <c r="I106" s="90"/>
      <c r="J106" s="90"/>
      <c r="L106" s="12"/>
    </row>
    <row r="107" spans="1:12" ht="18" outlineLevel="1">
      <c r="A107" s="84"/>
      <c r="B107" s="97" t="s">
        <v>143</v>
      </c>
      <c r="C107" s="97"/>
      <c r="D107" s="97"/>
      <c r="E107" s="109" t="s">
        <v>144</v>
      </c>
      <c r="F107" s="103"/>
      <c r="G107" s="104"/>
      <c r="H107" s="88"/>
      <c r="I107" s="90"/>
      <c r="J107" s="90"/>
      <c r="L107" s="12"/>
    </row>
    <row r="108" spans="1:12" s="19" customFormat="1" ht="36" outlineLevel="1">
      <c r="A108" s="84"/>
      <c r="B108" s="102" t="s">
        <v>145</v>
      </c>
      <c r="C108" s="102">
        <v>72118</v>
      </c>
      <c r="D108" s="102" t="s">
        <v>321</v>
      </c>
      <c r="E108" s="96" t="s">
        <v>576</v>
      </c>
      <c r="F108" s="103" t="s">
        <v>322</v>
      </c>
      <c r="G108" s="104">
        <f>2.16+1.68</f>
        <v>3.84</v>
      </c>
      <c r="H108" s="195"/>
      <c r="I108" s="90"/>
      <c r="J108" s="90"/>
      <c r="L108" s="18"/>
    </row>
    <row r="109" spans="1:12" ht="36" outlineLevel="1">
      <c r="A109" s="84"/>
      <c r="B109" s="102" t="s">
        <v>574</v>
      </c>
      <c r="C109" s="102">
        <v>84959</v>
      </c>
      <c r="D109" s="102" t="s">
        <v>321</v>
      </c>
      <c r="E109" s="96" t="s">
        <v>578</v>
      </c>
      <c r="F109" s="103" t="s">
        <v>322</v>
      </c>
      <c r="G109" s="104">
        <f>52.56+13.32</f>
        <v>65.88</v>
      </c>
      <c r="H109" s="195"/>
      <c r="I109" s="90"/>
      <c r="J109" s="90"/>
      <c r="L109" s="12"/>
    </row>
    <row r="110" spans="1:12" ht="18" outlineLevel="1">
      <c r="A110" s="84"/>
      <c r="B110" s="102" t="s">
        <v>575</v>
      </c>
      <c r="C110" s="102" t="s">
        <v>776</v>
      </c>
      <c r="D110" s="102" t="s">
        <v>321</v>
      </c>
      <c r="E110" s="96" t="s">
        <v>577</v>
      </c>
      <c r="F110" s="103" t="s">
        <v>322</v>
      </c>
      <c r="G110" s="104">
        <v>6.04</v>
      </c>
      <c r="H110" s="88"/>
      <c r="I110" s="90"/>
      <c r="J110" s="90"/>
      <c r="L110" s="12"/>
    </row>
    <row r="111" spans="1:12" ht="35.1" customHeight="1" outlineLevel="1">
      <c r="A111" s="84"/>
      <c r="B111" s="202" t="s">
        <v>404</v>
      </c>
      <c r="C111" s="203"/>
      <c r="D111" s="203"/>
      <c r="E111" s="203"/>
      <c r="F111" s="203"/>
      <c r="G111" s="203"/>
      <c r="H111" s="203"/>
      <c r="I111" s="204"/>
      <c r="J111" s="144"/>
      <c r="L111" s="12"/>
    </row>
    <row r="112" spans="1:12" ht="18">
      <c r="A112" s="84"/>
      <c r="B112" s="85"/>
      <c r="C112" s="85"/>
      <c r="D112" s="85"/>
      <c r="E112" s="86"/>
      <c r="F112" s="84"/>
      <c r="G112" s="87"/>
      <c r="H112" s="88"/>
      <c r="I112" s="90"/>
      <c r="J112" s="83"/>
      <c r="L112" s="12"/>
    </row>
    <row r="113" spans="1:12" ht="18">
      <c r="A113" s="84"/>
      <c r="B113" s="77">
        <v>7</v>
      </c>
      <c r="C113" s="77"/>
      <c r="D113" s="77"/>
      <c r="E113" s="81" t="s">
        <v>405</v>
      </c>
      <c r="F113" s="81"/>
      <c r="G113" s="80"/>
      <c r="H113" s="80"/>
      <c r="I113" s="90"/>
      <c r="J113" s="82"/>
      <c r="L113" s="12"/>
    </row>
    <row r="114" spans="1:12" ht="36.75" outlineLevel="1">
      <c r="A114" s="84"/>
      <c r="B114" s="102" t="s">
        <v>350</v>
      </c>
      <c r="C114" s="102" t="s">
        <v>729</v>
      </c>
      <c r="D114" s="102" t="s">
        <v>730</v>
      </c>
      <c r="E114" s="96" t="s">
        <v>406</v>
      </c>
      <c r="F114" s="103" t="s">
        <v>322</v>
      </c>
      <c r="G114" s="104">
        <v>803.15</v>
      </c>
      <c r="H114" s="195"/>
      <c r="I114" s="90"/>
      <c r="J114" s="90"/>
      <c r="L114" s="12"/>
    </row>
    <row r="115" spans="1:12" ht="18.75" outlineLevel="1">
      <c r="A115" s="84"/>
      <c r="B115" s="102" t="s">
        <v>351</v>
      </c>
      <c r="C115" s="102">
        <v>94445</v>
      </c>
      <c r="D115" s="102" t="s">
        <v>321</v>
      </c>
      <c r="E115" s="96" t="s">
        <v>407</v>
      </c>
      <c r="F115" s="103" t="s">
        <v>322</v>
      </c>
      <c r="G115" s="104">
        <v>803.15</v>
      </c>
      <c r="H115" s="195"/>
      <c r="I115" s="90"/>
      <c r="J115" s="90"/>
      <c r="L115" s="12"/>
    </row>
    <row r="116" spans="1:12" ht="36" outlineLevel="1">
      <c r="A116" s="84"/>
      <c r="B116" s="102" t="s">
        <v>352</v>
      </c>
      <c r="C116" s="102">
        <v>94221</v>
      </c>
      <c r="D116" s="102" t="s">
        <v>321</v>
      </c>
      <c r="E116" s="96" t="s">
        <v>408</v>
      </c>
      <c r="F116" s="103" t="s">
        <v>345</v>
      </c>
      <c r="G116" s="104">
        <v>220.46</v>
      </c>
      <c r="H116" s="195"/>
      <c r="I116" s="90"/>
      <c r="J116" s="90"/>
      <c r="L116" s="12"/>
    </row>
    <row r="117" spans="1:12" ht="36" customHeight="1" outlineLevel="1">
      <c r="A117" s="84"/>
      <c r="B117" s="202" t="s">
        <v>409</v>
      </c>
      <c r="C117" s="203"/>
      <c r="D117" s="203"/>
      <c r="E117" s="203"/>
      <c r="F117" s="203"/>
      <c r="G117" s="203"/>
      <c r="H117" s="203"/>
      <c r="I117" s="204"/>
      <c r="J117" s="144"/>
      <c r="L117" s="12"/>
    </row>
    <row r="118" spans="1:12" ht="18">
      <c r="A118" s="84"/>
      <c r="B118" s="85"/>
      <c r="C118" s="85"/>
      <c r="D118" s="85"/>
      <c r="E118" s="86"/>
      <c r="F118" s="84"/>
      <c r="G118" s="87"/>
      <c r="H118" s="88"/>
      <c r="I118" s="83"/>
      <c r="J118" s="83"/>
      <c r="L118" s="12"/>
    </row>
    <row r="119" spans="1:12" ht="18">
      <c r="A119" s="84"/>
      <c r="B119" s="77">
        <v>8</v>
      </c>
      <c r="C119" s="77"/>
      <c r="D119" s="77"/>
      <c r="E119" s="81" t="s">
        <v>410</v>
      </c>
      <c r="F119" s="81"/>
      <c r="G119" s="80"/>
      <c r="H119" s="80"/>
      <c r="I119" s="81"/>
      <c r="J119" s="82"/>
      <c r="L119" s="12"/>
    </row>
    <row r="120" spans="1:12" ht="36" outlineLevel="1">
      <c r="A120" s="84"/>
      <c r="B120" s="102" t="s">
        <v>353</v>
      </c>
      <c r="C120" s="102">
        <v>98562</v>
      </c>
      <c r="D120" s="102" t="s">
        <v>321</v>
      </c>
      <c r="E120" s="96" t="s">
        <v>411</v>
      </c>
      <c r="F120" s="103" t="s">
        <v>322</v>
      </c>
      <c r="G120" s="104">
        <v>148.52000000000001</v>
      </c>
      <c r="H120" s="195"/>
      <c r="I120" s="90"/>
      <c r="J120" s="90"/>
      <c r="L120" s="12"/>
    </row>
    <row r="121" spans="1:12" ht="36" outlineLevel="1">
      <c r="A121" s="84"/>
      <c r="B121" s="102" t="s">
        <v>354</v>
      </c>
      <c r="C121" s="102" t="s">
        <v>710</v>
      </c>
      <c r="D121" s="102" t="s">
        <v>321</v>
      </c>
      <c r="E121" s="96" t="s">
        <v>412</v>
      </c>
      <c r="F121" s="103" t="s">
        <v>345</v>
      </c>
      <c r="G121" s="104">
        <v>317.66000000000003</v>
      </c>
      <c r="H121" s="195"/>
      <c r="I121" s="90"/>
      <c r="J121" s="90"/>
      <c r="L121" s="12"/>
    </row>
    <row r="122" spans="1:12" ht="36" customHeight="1" outlineLevel="1">
      <c r="A122" s="84"/>
      <c r="B122" s="202" t="s">
        <v>413</v>
      </c>
      <c r="C122" s="203"/>
      <c r="D122" s="203"/>
      <c r="E122" s="203"/>
      <c r="F122" s="203"/>
      <c r="G122" s="203"/>
      <c r="H122" s="203"/>
      <c r="I122" s="204"/>
      <c r="J122" s="144"/>
      <c r="L122" s="12"/>
    </row>
    <row r="123" spans="1:12" ht="18">
      <c r="A123" s="84"/>
      <c r="B123" s="85"/>
      <c r="C123" s="85"/>
      <c r="D123" s="85"/>
      <c r="E123" s="86"/>
      <c r="F123" s="84"/>
      <c r="G123" s="87"/>
      <c r="H123" s="88"/>
      <c r="I123" s="83"/>
      <c r="J123" s="83"/>
      <c r="L123" s="12"/>
    </row>
    <row r="124" spans="1:12" ht="18">
      <c r="A124" s="84"/>
      <c r="B124" s="77">
        <v>9</v>
      </c>
      <c r="C124" s="77"/>
      <c r="D124" s="77"/>
      <c r="E124" s="81" t="s">
        <v>414</v>
      </c>
      <c r="F124" s="81"/>
      <c r="G124" s="80"/>
      <c r="H124" s="80"/>
      <c r="I124" s="81"/>
      <c r="J124" s="82"/>
      <c r="L124" s="12"/>
    </row>
    <row r="125" spans="1:12" ht="36" outlineLevel="1">
      <c r="A125" s="84"/>
      <c r="B125" s="102" t="s">
        <v>415</v>
      </c>
      <c r="C125" s="102">
        <v>87871</v>
      </c>
      <c r="D125" s="102" t="s">
        <v>321</v>
      </c>
      <c r="E125" s="96" t="s">
        <v>465</v>
      </c>
      <c r="F125" s="103" t="s">
        <v>322</v>
      </c>
      <c r="G125" s="104">
        <f>1186.88-G127+400.12-92.99+348.7+(4.05*11*0.2*4)</f>
        <v>956.3950000000001</v>
      </c>
      <c r="H125" s="195"/>
      <c r="I125" s="90"/>
      <c r="J125" s="90"/>
      <c r="L125" s="12"/>
    </row>
    <row r="126" spans="1:12" ht="36" outlineLevel="1">
      <c r="A126" s="84"/>
      <c r="B126" s="102" t="s">
        <v>416</v>
      </c>
      <c r="C126" s="102">
        <v>87881</v>
      </c>
      <c r="D126" s="102" t="s">
        <v>321</v>
      </c>
      <c r="E126" s="96" t="s">
        <v>146</v>
      </c>
      <c r="F126" s="103" t="s">
        <v>322</v>
      </c>
      <c r="G126" s="104">
        <f>400.22+92.99+317.66</f>
        <v>810.87000000000012</v>
      </c>
      <c r="H126" s="195"/>
      <c r="I126" s="90"/>
      <c r="J126" s="90"/>
      <c r="L126" s="12"/>
    </row>
    <row r="127" spans="1:12" ht="36.75" outlineLevel="1">
      <c r="A127" s="84"/>
      <c r="B127" s="102" t="s">
        <v>417</v>
      </c>
      <c r="C127" s="161" t="s">
        <v>713</v>
      </c>
      <c r="D127" s="102" t="s">
        <v>730</v>
      </c>
      <c r="E127" s="96" t="s">
        <v>418</v>
      </c>
      <c r="F127" s="103" t="s">
        <v>322</v>
      </c>
      <c r="G127" s="104">
        <f>G130+G131</f>
        <v>921.95500000000004</v>
      </c>
      <c r="H127" s="195"/>
      <c r="I127" s="90"/>
      <c r="J127" s="90"/>
      <c r="L127" s="12"/>
    </row>
    <row r="128" spans="1:12" ht="36.75" outlineLevel="1">
      <c r="A128" s="84"/>
      <c r="B128" s="102" t="s">
        <v>419</v>
      </c>
      <c r="C128" s="161" t="s">
        <v>711</v>
      </c>
      <c r="D128" s="102" t="s">
        <v>730</v>
      </c>
      <c r="E128" s="96" t="s">
        <v>420</v>
      </c>
      <c r="F128" s="103" t="s">
        <v>322</v>
      </c>
      <c r="G128" s="104">
        <f>G125</f>
        <v>956.3950000000001</v>
      </c>
      <c r="H128" s="195"/>
      <c r="I128" s="90"/>
      <c r="J128" s="90"/>
      <c r="L128" s="12"/>
    </row>
    <row r="129" spans="1:12" ht="36.75" outlineLevel="1">
      <c r="A129" s="84"/>
      <c r="B129" s="102" t="s">
        <v>421</v>
      </c>
      <c r="C129" s="161" t="s">
        <v>712</v>
      </c>
      <c r="D129" s="102" t="s">
        <v>730</v>
      </c>
      <c r="E129" s="96" t="s">
        <v>147</v>
      </c>
      <c r="F129" s="103" t="s">
        <v>322</v>
      </c>
      <c r="G129" s="104">
        <f>G126</f>
        <v>810.87000000000012</v>
      </c>
      <c r="H129" s="195"/>
      <c r="I129" s="90"/>
      <c r="J129" s="90"/>
      <c r="L129" s="12"/>
    </row>
    <row r="130" spans="1:12" ht="36" outlineLevel="1">
      <c r="A130" s="84"/>
      <c r="B130" s="102" t="s">
        <v>422</v>
      </c>
      <c r="C130" s="102">
        <v>87246</v>
      </c>
      <c r="D130" s="102" t="s">
        <v>321</v>
      </c>
      <c r="E130" s="96" t="s">
        <v>423</v>
      </c>
      <c r="F130" s="103" t="s">
        <v>322</v>
      </c>
      <c r="G130" s="104">
        <f>196.74+277.56+227.65</f>
        <v>701.95</v>
      </c>
      <c r="H130" s="195"/>
      <c r="I130" s="90"/>
      <c r="J130" s="90"/>
      <c r="L130" s="12"/>
    </row>
    <row r="131" spans="1:12" ht="36" outlineLevel="1">
      <c r="A131" s="84"/>
      <c r="B131" s="102" t="s">
        <v>424</v>
      </c>
      <c r="C131" s="102">
        <v>87246</v>
      </c>
      <c r="D131" s="102" t="s">
        <v>321</v>
      </c>
      <c r="E131" s="96" t="s">
        <v>425</v>
      </c>
      <c r="F131" s="103" t="s">
        <v>322</v>
      </c>
      <c r="G131" s="104">
        <f>55.2+60.17*0.1+51.2*0.1+39.5+103.62+105.48*0.1</f>
        <v>220.005</v>
      </c>
      <c r="H131" s="195"/>
      <c r="I131" s="90"/>
      <c r="J131" s="90"/>
      <c r="L131" s="12"/>
    </row>
    <row r="132" spans="1:12" ht="36" customHeight="1" outlineLevel="1">
      <c r="A132" s="84"/>
      <c r="B132" s="202" t="s">
        <v>426</v>
      </c>
      <c r="C132" s="203"/>
      <c r="D132" s="203"/>
      <c r="E132" s="203"/>
      <c r="F132" s="203"/>
      <c r="G132" s="203"/>
      <c r="H132" s="203"/>
      <c r="I132" s="204"/>
      <c r="J132" s="144"/>
      <c r="L132" s="12"/>
    </row>
    <row r="133" spans="1:12" ht="18">
      <c r="A133" s="84"/>
      <c r="B133" s="85"/>
      <c r="C133" s="85"/>
      <c r="D133" s="85"/>
      <c r="E133" s="86"/>
      <c r="F133" s="84"/>
      <c r="G133" s="87"/>
      <c r="H133" s="88"/>
      <c r="I133" s="83"/>
      <c r="J133" s="83"/>
      <c r="L133" s="12"/>
    </row>
    <row r="134" spans="1:12" ht="18">
      <c r="A134" s="84"/>
      <c r="B134" s="77">
        <v>10</v>
      </c>
      <c r="C134" s="77"/>
      <c r="D134" s="77"/>
      <c r="E134" s="81" t="s">
        <v>427</v>
      </c>
      <c r="F134" s="81"/>
      <c r="G134" s="80"/>
      <c r="H134" s="80"/>
      <c r="I134" s="81"/>
      <c r="J134" s="82"/>
      <c r="L134" s="12"/>
    </row>
    <row r="135" spans="1:12" ht="35.1" customHeight="1" outlineLevel="1">
      <c r="A135" s="84"/>
      <c r="B135" s="102" t="s">
        <v>428</v>
      </c>
      <c r="C135" s="161" t="s">
        <v>715</v>
      </c>
      <c r="D135" s="102" t="s">
        <v>730</v>
      </c>
      <c r="E135" s="96" t="s">
        <v>429</v>
      </c>
      <c r="F135" s="103" t="s">
        <v>322</v>
      </c>
      <c r="G135" s="104">
        <f>G138+G140+G142+68.6</f>
        <v>410.80999999999995</v>
      </c>
      <c r="H135" s="195"/>
      <c r="I135" s="90"/>
      <c r="J135" s="90"/>
      <c r="L135" s="12"/>
    </row>
    <row r="136" spans="1:12" ht="35.1" customHeight="1" outlineLevel="1">
      <c r="A136" s="84"/>
      <c r="B136" s="102" t="s">
        <v>430</v>
      </c>
      <c r="C136" s="161" t="s">
        <v>714</v>
      </c>
      <c r="D136" s="102" t="s">
        <v>730</v>
      </c>
      <c r="E136" s="96" t="s">
        <v>148</v>
      </c>
      <c r="F136" s="103" t="s">
        <v>322</v>
      </c>
      <c r="G136" s="104">
        <f>G135</f>
        <v>410.80999999999995</v>
      </c>
      <c r="H136" s="88"/>
      <c r="I136" s="90"/>
      <c r="J136" s="90"/>
      <c r="L136" s="12"/>
    </row>
    <row r="137" spans="1:12" ht="35.1" customHeight="1" outlineLevel="1">
      <c r="A137" s="84"/>
      <c r="B137" s="102" t="s">
        <v>431</v>
      </c>
      <c r="C137" s="102">
        <v>72137</v>
      </c>
      <c r="D137" s="102" t="s">
        <v>321</v>
      </c>
      <c r="E137" s="96" t="s">
        <v>432</v>
      </c>
      <c r="F137" s="103" t="s">
        <v>322</v>
      </c>
      <c r="G137" s="104">
        <v>406.17</v>
      </c>
      <c r="H137" s="195"/>
      <c r="I137" s="90"/>
      <c r="J137" s="90"/>
      <c r="L137" s="12"/>
    </row>
    <row r="138" spans="1:12" ht="35.1" customHeight="1" outlineLevel="1">
      <c r="A138" s="84"/>
      <c r="B138" s="102" t="s">
        <v>433</v>
      </c>
      <c r="C138" s="102">
        <v>87250</v>
      </c>
      <c r="D138" s="102" t="s">
        <v>321</v>
      </c>
      <c r="E138" s="96" t="s">
        <v>434</v>
      </c>
      <c r="F138" s="103" t="s">
        <v>322</v>
      </c>
      <c r="G138" s="104">
        <v>148.88999999999999</v>
      </c>
      <c r="H138" s="195"/>
      <c r="I138" s="90"/>
      <c r="J138" s="90"/>
      <c r="L138" s="12"/>
    </row>
    <row r="139" spans="1:12" ht="35.1" customHeight="1" outlineLevel="1">
      <c r="A139" s="84"/>
      <c r="B139" s="102" t="s">
        <v>435</v>
      </c>
      <c r="C139" s="102" t="s">
        <v>716</v>
      </c>
      <c r="D139" s="102" t="s">
        <v>730</v>
      </c>
      <c r="E139" s="96" t="s">
        <v>436</v>
      </c>
      <c r="F139" s="103" t="s">
        <v>319</v>
      </c>
      <c r="G139" s="104">
        <f>9.8*7*0.4</f>
        <v>27.440000000000005</v>
      </c>
      <c r="H139" s="195"/>
      <c r="I139" s="90"/>
      <c r="J139" s="90"/>
      <c r="L139" s="12"/>
    </row>
    <row r="140" spans="1:12" ht="35.1" customHeight="1" outlineLevel="1">
      <c r="A140" s="84"/>
      <c r="B140" s="102" t="s">
        <v>437</v>
      </c>
      <c r="C140" s="102">
        <v>98679</v>
      </c>
      <c r="D140" s="102" t="s">
        <v>321</v>
      </c>
      <c r="E140" s="96" t="s">
        <v>438</v>
      </c>
      <c r="F140" s="103" t="s">
        <v>322</v>
      </c>
      <c r="G140" s="104">
        <f>55.31+134.14</f>
        <v>189.45</v>
      </c>
      <c r="H140" s="195"/>
      <c r="I140" s="90"/>
      <c r="J140" s="90"/>
      <c r="L140" s="12"/>
    </row>
    <row r="141" spans="1:12" s="19" customFormat="1" ht="35.1" customHeight="1" outlineLevel="1">
      <c r="A141" s="84"/>
      <c r="B141" s="102" t="s">
        <v>439</v>
      </c>
      <c r="C141" s="102" t="s">
        <v>731</v>
      </c>
      <c r="D141" s="102" t="s">
        <v>730</v>
      </c>
      <c r="E141" s="96" t="s">
        <v>1</v>
      </c>
      <c r="F141" s="103" t="s">
        <v>322</v>
      </c>
      <c r="G141" s="104">
        <f>0.3*0.3*(148+90)</f>
        <v>21.419999999999998</v>
      </c>
      <c r="H141" s="195"/>
      <c r="I141" s="90"/>
      <c r="J141" s="90"/>
      <c r="L141" s="18"/>
    </row>
    <row r="142" spans="1:12" ht="36" outlineLevel="1">
      <c r="A142" s="84"/>
      <c r="B142" s="102" t="s">
        <v>583</v>
      </c>
      <c r="C142" s="102">
        <v>36178</v>
      </c>
      <c r="D142" s="102" t="s">
        <v>732</v>
      </c>
      <c r="E142" s="96" t="s">
        <v>2</v>
      </c>
      <c r="F142" s="103" t="s">
        <v>322</v>
      </c>
      <c r="G142" s="104">
        <f>0.3*0.3*43</f>
        <v>3.8699999999999997</v>
      </c>
      <c r="H142" s="195"/>
      <c r="I142" s="90"/>
      <c r="J142" s="90"/>
      <c r="L142" s="12"/>
    </row>
    <row r="143" spans="1:12" ht="18.75" outlineLevel="1">
      <c r="A143" s="84"/>
      <c r="B143" s="102" t="s">
        <v>584</v>
      </c>
      <c r="C143" s="102">
        <v>83716</v>
      </c>
      <c r="D143" s="102" t="s">
        <v>321</v>
      </c>
      <c r="E143" s="96" t="s">
        <v>493</v>
      </c>
      <c r="F143" s="103" t="s">
        <v>345</v>
      </c>
      <c r="G143" s="104">
        <v>5.87</v>
      </c>
      <c r="H143" s="195"/>
      <c r="I143" s="90"/>
      <c r="J143" s="90"/>
      <c r="L143" s="12"/>
    </row>
    <row r="144" spans="1:12" ht="18.75" outlineLevel="1">
      <c r="A144" s="84"/>
      <c r="B144" s="102" t="s">
        <v>0</v>
      </c>
      <c r="C144" s="102">
        <v>94269</v>
      </c>
      <c r="D144" s="102" t="s">
        <v>321</v>
      </c>
      <c r="E144" s="96" t="s">
        <v>582</v>
      </c>
      <c r="F144" s="103" t="s">
        <v>345</v>
      </c>
      <c r="G144" s="104">
        <v>33.6</v>
      </c>
      <c r="H144" s="195"/>
      <c r="I144" s="90"/>
      <c r="J144" s="90"/>
      <c r="L144" s="12"/>
    </row>
    <row r="145" spans="1:12" ht="35.1" customHeight="1" outlineLevel="1">
      <c r="A145" s="84"/>
      <c r="B145" s="202" t="s">
        <v>3</v>
      </c>
      <c r="C145" s="203"/>
      <c r="D145" s="203"/>
      <c r="E145" s="203"/>
      <c r="F145" s="203"/>
      <c r="G145" s="203"/>
      <c r="H145" s="203"/>
      <c r="I145" s="204"/>
      <c r="J145" s="144"/>
      <c r="L145" s="12"/>
    </row>
    <row r="146" spans="1:12" ht="18">
      <c r="A146" s="84"/>
      <c r="B146" s="85"/>
      <c r="C146" s="85"/>
      <c r="D146" s="85"/>
      <c r="E146" s="86"/>
      <c r="F146" s="84"/>
      <c r="G146" s="87"/>
      <c r="H146" s="88"/>
      <c r="I146" s="83"/>
      <c r="J146" s="83"/>
      <c r="L146" s="12"/>
    </row>
    <row r="147" spans="1:12" ht="18">
      <c r="A147" s="84"/>
      <c r="B147" s="77">
        <v>11</v>
      </c>
      <c r="C147" s="77"/>
      <c r="D147" s="77"/>
      <c r="E147" s="81" t="s">
        <v>4</v>
      </c>
      <c r="F147" s="81"/>
      <c r="G147" s="80"/>
      <c r="H147" s="80"/>
      <c r="I147" s="81"/>
      <c r="J147" s="82"/>
      <c r="L147" s="12"/>
    </row>
    <row r="148" spans="1:12" ht="18.75" outlineLevel="1">
      <c r="A148" s="84"/>
      <c r="B148" s="102" t="s">
        <v>5</v>
      </c>
      <c r="C148" s="102">
        <v>98689</v>
      </c>
      <c r="D148" s="102" t="s">
        <v>321</v>
      </c>
      <c r="E148" s="96" t="s">
        <v>6</v>
      </c>
      <c r="F148" s="103" t="s">
        <v>345</v>
      </c>
      <c r="G148" s="104">
        <v>19.2</v>
      </c>
      <c r="H148" s="195"/>
      <c r="I148" s="90"/>
      <c r="J148" s="90"/>
      <c r="L148" s="12"/>
    </row>
    <row r="149" spans="1:12" ht="18.75" outlineLevel="1">
      <c r="A149" s="84"/>
      <c r="B149" s="102" t="s">
        <v>7</v>
      </c>
      <c r="C149" s="102">
        <v>98689</v>
      </c>
      <c r="D149" s="102" t="s">
        <v>321</v>
      </c>
      <c r="E149" s="96" t="s">
        <v>461</v>
      </c>
      <c r="F149" s="103" t="s">
        <v>345</v>
      </c>
      <c r="G149" s="104">
        <v>4.07</v>
      </c>
      <c r="H149" s="195"/>
      <c r="I149" s="90"/>
      <c r="J149" s="90"/>
      <c r="L149" s="12"/>
    </row>
    <row r="150" spans="1:12" ht="36" outlineLevel="1">
      <c r="A150" s="84"/>
      <c r="B150" s="102" t="s">
        <v>150</v>
      </c>
      <c r="C150" s="102">
        <v>84088</v>
      </c>
      <c r="D150" s="102" t="s">
        <v>321</v>
      </c>
      <c r="E150" s="96" t="s">
        <v>149</v>
      </c>
      <c r="F150" s="103" t="s">
        <v>345</v>
      </c>
      <c r="G150" s="104">
        <v>61.2</v>
      </c>
      <c r="H150" s="195"/>
      <c r="I150" s="90"/>
      <c r="J150" s="90"/>
      <c r="L150" s="12"/>
    </row>
    <row r="151" spans="1:12" ht="36" outlineLevel="1">
      <c r="A151" s="84"/>
      <c r="B151" s="102" t="s">
        <v>8</v>
      </c>
      <c r="C151" s="102">
        <v>40675</v>
      </c>
      <c r="D151" s="102" t="s">
        <v>321</v>
      </c>
      <c r="E151" s="96" t="s">
        <v>587</v>
      </c>
      <c r="F151" s="103" t="s">
        <v>345</v>
      </c>
      <c r="G151" s="104">
        <v>167.6</v>
      </c>
      <c r="H151" s="195"/>
      <c r="I151" s="90"/>
      <c r="J151" s="90"/>
      <c r="L151" s="12"/>
    </row>
    <row r="152" spans="1:12" ht="36" outlineLevel="1">
      <c r="A152" s="84"/>
      <c r="B152" s="102" t="s">
        <v>585</v>
      </c>
      <c r="C152" s="102">
        <v>71623</v>
      </c>
      <c r="D152" s="102" t="s">
        <v>321</v>
      </c>
      <c r="E152" s="96" t="s">
        <v>588</v>
      </c>
      <c r="F152" s="103" t="s">
        <v>345</v>
      </c>
      <c r="G152" s="104">
        <v>14.6</v>
      </c>
      <c r="H152" s="195"/>
      <c r="I152" s="90"/>
      <c r="J152" s="90"/>
      <c r="L152" s="12"/>
    </row>
    <row r="153" spans="1:12" ht="18" outlineLevel="1">
      <c r="A153" s="84"/>
      <c r="B153" s="102" t="s">
        <v>586</v>
      </c>
      <c r="C153" s="102"/>
      <c r="D153" s="102" t="s">
        <v>9</v>
      </c>
      <c r="E153" s="96" t="s">
        <v>11</v>
      </c>
      <c r="F153" s="103" t="s">
        <v>345</v>
      </c>
      <c r="G153" s="104">
        <v>169.6</v>
      </c>
      <c r="H153" s="88"/>
      <c r="I153" s="90"/>
      <c r="J153" s="90"/>
      <c r="L153" s="12"/>
    </row>
    <row r="154" spans="1:12" ht="35.1" customHeight="1" outlineLevel="1">
      <c r="A154" s="84"/>
      <c r="B154" s="202" t="s">
        <v>12</v>
      </c>
      <c r="C154" s="203"/>
      <c r="D154" s="203"/>
      <c r="E154" s="203"/>
      <c r="F154" s="203"/>
      <c r="G154" s="203"/>
      <c r="H154" s="203"/>
      <c r="I154" s="204"/>
      <c r="J154" s="144"/>
      <c r="L154" s="12"/>
    </row>
    <row r="155" spans="1:12" ht="18">
      <c r="A155" s="84"/>
      <c r="B155" s="85"/>
      <c r="C155" s="85"/>
      <c r="D155" s="85"/>
      <c r="E155" s="86"/>
      <c r="F155" s="84"/>
      <c r="G155" s="87"/>
      <c r="H155" s="88"/>
      <c r="I155" s="83"/>
      <c r="J155" s="83"/>
      <c r="L155" s="12"/>
    </row>
    <row r="156" spans="1:12" ht="18">
      <c r="A156" s="84"/>
      <c r="B156" s="77">
        <v>12</v>
      </c>
      <c r="C156" s="77"/>
      <c r="D156" s="77"/>
      <c r="E156" s="81" t="s">
        <v>13</v>
      </c>
      <c r="F156" s="81"/>
      <c r="G156" s="80"/>
      <c r="H156" s="80"/>
      <c r="I156" s="81"/>
      <c r="J156" s="82"/>
      <c r="L156" s="12"/>
    </row>
    <row r="157" spans="1:12" ht="36" outlineLevel="1">
      <c r="A157" s="84"/>
      <c r="B157" s="102" t="s">
        <v>14</v>
      </c>
      <c r="C157" s="102">
        <v>88421</v>
      </c>
      <c r="D157" s="102" t="s">
        <v>321</v>
      </c>
      <c r="E157" s="96" t="s">
        <v>15</v>
      </c>
      <c r="F157" s="103" t="s">
        <v>322</v>
      </c>
      <c r="G157" s="104">
        <f>568.56+246.45</f>
        <v>815.01</v>
      </c>
      <c r="H157" s="195"/>
      <c r="I157" s="90"/>
      <c r="J157" s="90"/>
      <c r="L157" s="12"/>
    </row>
    <row r="158" spans="1:12" ht="36" outlineLevel="1">
      <c r="A158" s="84"/>
      <c r="B158" s="102" t="s">
        <v>16</v>
      </c>
      <c r="C158" s="102">
        <v>88421</v>
      </c>
      <c r="D158" s="102" t="s">
        <v>321</v>
      </c>
      <c r="E158" s="96" t="s">
        <v>462</v>
      </c>
      <c r="F158" s="103" t="s">
        <v>322</v>
      </c>
      <c r="G158" s="104">
        <v>422.22</v>
      </c>
      <c r="H158" s="195"/>
      <c r="I158" s="90"/>
      <c r="J158" s="90"/>
      <c r="L158" s="12"/>
    </row>
    <row r="159" spans="1:12" ht="36" outlineLevel="1">
      <c r="A159" s="84"/>
      <c r="B159" s="102" t="s">
        <v>17</v>
      </c>
      <c r="C159" s="102">
        <v>95305</v>
      </c>
      <c r="D159" s="102" t="s">
        <v>321</v>
      </c>
      <c r="E159" s="96" t="s">
        <v>464</v>
      </c>
      <c r="F159" s="103" t="s">
        <v>322</v>
      </c>
      <c r="G159" s="104">
        <f>G157</f>
        <v>815.01</v>
      </c>
      <c r="H159" s="195"/>
      <c r="I159" s="90"/>
      <c r="J159" s="90"/>
      <c r="L159" s="12"/>
    </row>
    <row r="160" spans="1:12" ht="36" outlineLevel="1">
      <c r="A160" s="84"/>
      <c r="B160" s="102" t="s">
        <v>18</v>
      </c>
      <c r="C160" s="102">
        <v>95306</v>
      </c>
      <c r="D160" s="102" t="s">
        <v>321</v>
      </c>
      <c r="E160" s="96" t="s">
        <v>463</v>
      </c>
      <c r="F160" s="103" t="s">
        <v>322</v>
      </c>
      <c r="G160" s="104">
        <f>G158</f>
        <v>422.22</v>
      </c>
      <c r="H160" s="195"/>
      <c r="I160" s="90"/>
      <c r="J160" s="90"/>
      <c r="L160" s="12"/>
    </row>
    <row r="161" spans="1:12" ht="36" outlineLevel="1">
      <c r="A161" s="84"/>
      <c r="B161" s="102" t="s">
        <v>19</v>
      </c>
      <c r="C161" s="102" t="s">
        <v>733</v>
      </c>
      <c r="D161" s="102" t="s">
        <v>321</v>
      </c>
      <c r="E161" s="96" t="s">
        <v>20</v>
      </c>
      <c r="F161" s="103" t="s">
        <v>322</v>
      </c>
      <c r="G161" s="104">
        <v>97.09</v>
      </c>
      <c r="H161" s="195"/>
      <c r="I161" s="90"/>
      <c r="J161" s="90"/>
      <c r="L161" s="12"/>
    </row>
    <row r="162" spans="1:12" ht="35.1" customHeight="1" outlineLevel="1">
      <c r="A162" s="84"/>
      <c r="B162" s="202" t="s">
        <v>22</v>
      </c>
      <c r="C162" s="203"/>
      <c r="D162" s="203"/>
      <c r="E162" s="203"/>
      <c r="F162" s="203"/>
      <c r="G162" s="203"/>
      <c r="H162" s="203"/>
      <c r="I162" s="204"/>
      <c r="J162" s="144"/>
      <c r="L162" s="12"/>
    </row>
    <row r="163" spans="1:12" ht="18">
      <c r="A163" s="84"/>
      <c r="B163" s="85"/>
      <c r="C163" s="85"/>
      <c r="D163" s="85"/>
      <c r="E163" s="86"/>
      <c r="F163" s="84"/>
      <c r="G163" s="87"/>
      <c r="H163" s="88"/>
      <c r="I163" s="83"/>
      <c r="J163" s="83"/>
      <c r="L163" s="12"/>
    </row>
    <row r="164" spans="1:12" ht="18">
      <c r="A164" s="84"/>
      <c r="B164" s="77">
        <v>13</v>
      </c>
      <c r="C164" s="77"/>
      <c r="D164" s="77"/>
      <c r="E164" s="81" t="s">
        <v>23</v>
      </c>
      <c r="F164" s="81"/>
      <c r="G164" s="80"/>
      <c r="H164" s="80"/>
      <c r="I164" s="81"/>
      <c r="J164" s="82"/>
      <c r="L164" s="12"/>
    </row>
    <row r="165" spans="1:12" ht="18" outlineLevel="1">
      <c r="A165" s="84"/>
      <c r="B165" s="97" t="s">
        <v>151</v>
      </c>
      <c r="C165" s="97"/>
      <c r="D165" s="97"/>
      <c r="E165" s="98" t="s">
        <v>152</v>
      </c>
      <c r="F165" s="83"/>
      <c r="G165" s="88"/>
      <c r="H165" s="88"/>
      <c r="I165" s="83"/>
      <c r="J165" s="83"/>
      <c r="L165" s="12"/>
    </row>
    <row r="166" spans="1:12" s="19" customFormat="1" ht="126" outlineLevel="1">
      <c r="A166" s="84"/>
      <c r="B166" s="102" t="s">
        <v>24</v>
      </c>
      <c r="C166" s="102" t="s">
        <v>717</v>
      </c>
      <c r="D166" s="102" t="s">
        <v>321</v>
      </c>
      <c r="E166" s="96" t="s">
        <v>658</v>
      </c>
      <c r="F166" s="84" t="s">
        <v>316</v>
      </c>
      <c r="G166" s="113">
        <v>1</v>
      </c>
      <c r="H166" s="195"/>
      <c r="I166" s="90"/>
      <c r="J166" s="90"/>
      <c r="L166" s="18"/>
    </row>
    <row r="167" spans="1:12" s="19" customFormat="1" ht="126" outlineLevel="1">
      <c r="A167" s="84"/>
      <c r="B167" s="102" t="s">
        <v>25</v>
      </c>
      <c r="C167" s="102" t="s">
        <v>718</v>
      </c>
      <c r="D167" s="102" t="s">
        <v>321</v>
      </c>
      <c r="E167" s="96" t="s">
        <v>659</v>
      </c>
      <c r="F167" s="84" t="s">
        <v>316</v>
      </c>
      <c r="G167" s="113">
        <v>1</v>
      </c>
      <c r="H167" s="195"/>
      <c r="I167" s="90"/>
      <c r="J167" s="90"/>
      <c r="L167" s="18"/>
    </row>
    <row r="168" spans="1:12" s="19" customFormat="1" ht="126" outlineLevel="1">
      <c r="A168" s="84"/>
      <c r="B168" s="102" t="s">
        <v>26</v>
      </c>
      <c r="C168" s="102" t="s">
        <v>718</v>
      </c>
      <c r="D168" s="102" t="s">
        <v>321</v>
      </c>
      <c r="E168" s="96" t="s">
        <v>662</v>
      </c>
      <c r="F168" s="84" t="s">
        <v>316</v>
      </c>
      <c r="G168" s="113">
        <v>1</v>
      </c>
      <c r="H168" s="195"/>
      <c r="I168" s="90"/>
      <c r="J168" s="90"/>
      <c r="L168" s="18"/>
    </row>
    <row r="169" spans="1:12" s="19" customFormat="1" ht="126" outlineLevel="1">
      <c r="A169" s="84"/>
      <c r="B169" s="102" t="s">
        <v>27</v>
      </c>
      <c r="C169" s="102" t="s">
        <v>718</v>
      </c>
      <c r="D169" s="102" t="s">
        <v>321</v>
      </c>
      <c r="E169" s="96" t="s">
        <v>661</v>
      </c>
      <c r="F169" s="84" t="s">
        <v>316</v>
      </c>
      <c r="G169" s="113">
        <v>1</v>
      </c>
      <c r="H169" s="195"/>
      <c r="I169" s="90"/>
      <c r="J169" s="90"/>
      <c r="L169" s="18"/>
    </row>
    <row r="170" spans="1:12" s="19" customFormat="1" ht="126" outlineLevel="1">
      <c r="A170" s="84"/>
      <c r="B170" s="102" t="s">
        <v>28</v>
      </c>
      <c r="C170" s="102" t="s">
        <v>9</v>
      </c>
      <c r="D170" s="102" t="s">
        <v>10</v>
      </c>
      <c r="E170" s="96" t="s">
        <v>660</v>
      </c>
      <c r="F170" s="84" t="s">
        <v>316</v>
      </c>
      <c r="G170" s="113">
        <v>1</v>
      </c>
      <c r="H170" s="88"/>
      <c r="I170" s="90"/>
      <c r="J170" s="90"/>
      <c r="L170" s="18"/>
    </row>
    <row r="171" spans="1:12" s="19" customFormat="1" ht="126" outlineLevel="1">
      <c r="A171" s="84"/>
      <c r="B171" s="102" t="s">
        <v>29</v>
      </c>
      <c r="C171" s="102" t="s">
        <v>9</v>
      </c>
      <c r="D171" s="102" t="s">
        <v>10</v>
      </c>
      <c r="E171" s="96" t="s">
        <v>663</v>
      </c>
      <c r="F171" s="84" t="s">
        <v>316</v>
      </c>
      <c r="G171" s="113">
        <v>1</v>
      </c>
      <c r="H171" s="88"/>
      <c r="I171" s="90"/>
      <c r="J171" s="90"/>
      <c r="L171" s="18"/>
    </row>
    <row r="172" spans="1:12" ht="18" outlineLevel="1">
      <c r="A172" s="84"/>
      <c r="B172" s="97" t="s">
        <v>31</v>
      </c>
      <c r="C172" s="97"/>
      <c r="D172" s="97"/>
      <c r="E172" s="98" t="s">
        <v>153</v>
      </c>
      <c r="F172" s="83"/>
      <c r="G172" s="88"/>
      <c r="H172" s="88"/>
      <c r="I172" s="90"/>
      <c r="J172" s="90"/>
      <c r="L172" s="12"/>
    </row>
    <row r="173" spans="1:12" s="19" customFormat="1" ht="36" outlineLevel="1">
      <c r="A173" s="84"/>
      <c r="B173" s="102" t="s">
        <v>33</v>
      </c>
      <c r="C173" s="102">
        <v>91834</v>
      </c>
      <c r="D173" s="102" t="s">
        <v>321</v>
      </c>
      <c r="E173" s="96" t="s">
        <v>154</v>
      </c>
      <c r="F173" s="103" t="s">
        <v>345</v>
      </c>
      <c r="G173" s="113">
        <v>408</v>
      </c>
      <c r="H173" s="195"/>
      <c r="I173" s="90"/>
      <c r="J173" s="90"/>
      <c r="L173" s="18"/>
    </row>
    <row r="174" spans="1:12" s="19" customFormat="1" ht="36" outlineLevel="1">
      <c r="A174" s="84"/>
      <c r="B174" s="102" t="s">
        <v>41</v>
      </c>
      <c r="C174" s="102">
        <v>91846</v>
      </c>
      <c r="D174" s="102" t="s">
        <v>321</v>
      </c>
      <c r="E174" s="96" t="s">
        <v>494</v>
      </c>
      <c r="F174" s="103" t="s">
        <v>345</v>
      </c>
      <c r="G174" s="113">
        <v>336</v>
      </c>
      <c r="H174" s="195"/>
      <c r="I174" s="90"/>
      <c r="J174" s="90"/>
      <c r="L174" s="18"/>
    </row>
    <row r="175" spans="1:12" s="19" customFormat="1" ht="36" outlineLevel="1">
      <c r="A175" s="84"/>
      <c r="B175" s="102" t="s">
        <v>43</v>
      </c>
      <c r="C175" s="102">
        <v>91865</v>
      </c>
      <c r="D175" s="102" t="s">
        <v>321</v>
      </c>
      <c r="E175" s="96" t="s">
        <v>495</v>
      </c>
      <c r="F175" s="103" t="s">
        <v>345</v>
      </c>
      <c r="G175" s="113">
        <v>9</v>
      </c>
      <c r="H175" s="195"/>
      <c r="I175" s="90"/>
      <c r="J175" s="90"/>
      <c r="L175" s="18"/>
    </row>
    <row r="176" spans="1:12" s="19" customFormat="1" ht="36" outlineLevel="1">
      <c r="A176" s="84"/>
      <c r="B176" s="102" t="s">
        <v>47</v>
      </c>
      <c r="C176" s="102">
        <v>93008</v>
      </c>
      <c r="D176" s="102" t="s">
        <v>321</v>
      </c>
      <c r="E176" s="96" t="s">
        <v>496</v>
      </c>
      <c r="F176" s="103" t="s">
        <v>345</v>
      </c>
      <c r="G176" s="113">
        <v>54</v>
      </c>
      <c r="H176" s="195"/>
      <c r="I176" s="90"/>
      <c r="J176" s="90"/>
      <c r="L176" s="18"/>
    </row>
    <row r="177" spans="1:12" s="19" customFormat="1" ht="36" outlineLevel="1">
      <c r="A177" s="84"/>
      <c r="B177" s="102" t="s">
        <v>50</v>
      </c>
      <c r="C177" s="102">
        <v>93009</v>
      </c>
      <c r="D177" s="102" t="s">
        <v>321</v>
      </c>
      <c r="E177" s="96" t="s">
        <v>497</v>
      </c>
      <c r="F177" s="103" t="s">
        <v>345</v>
      </c>
      <c r="G177" s="113">
        <v>18</v>
      </c>
      <c r="H177" s="195"/>
      <c r="I177" s="90"/>
      <c r="J177" s="90"/>
      <c r="L177" s="18"/>
    </row>
    <row r="178" spans="1:12" s="19" customFormat="1" ht="18.75" outlineLevel="1">
      <c r="A178" s="84"/>
      <c r="B178" s="102" t="s">
        <v>51</v>
      </c>
      <c r="C178" s="102">
        <v>95752</v>
      </c>
      <c r="D178" s="102" t="s">
        <v>321</v>
      </c>
      <c r="E178" s="96" t="s">
        <v>498</v>
      </c>
      <c r="F178" s="103" t="s">
        <v>345</v>
      </c>
      <c r="G178" s="113">
        <v>6</v>
      </c>
      <c r="H178" s="195"/>
      <c r="I178" s="90"/>
      <c r="J178" s="90"/>
      <c r="L178" s="18"/>
    </row>
    <row r="179" spans="1:12" s="19" customFormat="1" ht="18" outlineLevel="1">
      <c r="A179" s="84"/>
      <c r="B179" s="102" t="s">
        <v>52</v>
      </c>
      <c r="C179" s="102"/>
      <c r="D179" s="102" t="s">
        <v>9</v>
      </c>
      <c r="E179" s="96" t="s">
        <v>589</v>
      </c>
      <c r="F179" s="103" t="s">
        <v>316</v>
      </c>
      <c r="G179" s="113">
        <v>1</v>
      </c>
      <c r="H179" s="88"/>
      <c r="I179" s="90"/>
      <c r="J179" s="90"/>
      <c r="L179" s="18"/>
    </row>
    <row r="180" spans="1:12" s="19" customFormat="1" ht="18" outlineLevel="1">
      <c r="A180" s="84"/>
      <c r="B180" s="102" t="s">
        <v>53</v>
      </c>
      <c r="C180" s="102"/>
      <c r="D180" s="102" t="s">
        <v>9</v>
      </c>
      <c r="E180" s="96" t="s">
        <v>590</v>
      </c>
      <c r="F180" s="103" t="s">
        <v>316</v>
      </c>
      <c r="G180" s="113">
        <v>1</v>
      </c>
      <c r="H180" s="88"/>
      <c r="I180" s="90"/>
      <c r="J180" s="90"/>
      <c r="L180" s="18"/>
    </row>
    <row r="181" spans="1:12" s="19" customFormat="1" ht="36" outlineLevel="1">
      <c r="A181" s="84"/>
      <c r="B181" s="102" t="s">
        <v>54</v>
      </c>
      <c r="C181" s="102">
        <v>83446</v>
      </c>
      <c r="D181" s="102" t="s">
        <v>321</v>
      </c>
      <c r="E181" s="96" t="s">
        <v>499</v>
      </c>
      <c r="F181" s="103" t="s">
        <v>316</v>
      </c>
      <c r="G181" s="113">
        <v>6</v>
      </c>
      <c r="H181" s="195"/>
      <c r="I181" s="90"/>
      <c r="J181" s="90"/>
      <c r="L181" s="18"/>
    </row>
    <row r="182" spans="1:12" s="19" customFormat="1" ht="18" outlineLevel="1">
      <c r="A182" s="84"/>
      <c r="B182" s="102"/>
      <c r="C182" s="102"/>
      <c r="D182" s="102"/>
      <c r="E182" s="96"/>
      <c r="F182" s="103"/>
      <c r="G182" s="113"/>
      <c r="H182" s="88"/>
      <c r="I182" s="90"/>
      <c r="J182" s="90"/>
      <c r="L182" s="18"/>
    </row>
    <row r="183" spans="1:12" ht="18" outlineLevel="1">
      <c r="A183" s="84"/>
      <c r="B183" s="97" t="s">
        <v>155</v>
      </c>
      <c r="C183" s="97"/>
      <c r="D183" s="97"/>
      <c r="E183" s="98" t="s">
        <v>156</v>
      </c>
      <c r="F183" s="110"/>
      <c r="G183" s="99"/>
      <c r="H183" s="99"/>
      <c r="I183" s="90"/>
      <c r="J183" s="90"/>
      <c r="L183" s="12"/>
    </row>
    <row r="184" spans="1:12" ht="72" outlineLevel="1">
      <c r="A184" s="84"/>
      <c r="B184" s="97"/>
      <c r="C184" s="97"/>
      <c r="D184" s="97"/>
      <c r="E184" s="96" t="s">
        <v>30</v>
      </c>
      <c r="F184" s="84"/>
      <c r="G184" s="113"/>
      <c r="H184" s="88"/>
      <c r="I184" s="90"/>
      <c r="J184" s="90"/>
      <c r="L184" s="12"/>
    </row>
    <row r="185" spans="1:12" s="19" customFormat="1" ht="24" customHeight="1" outlineLevel="1">
      <c r="A185" s="84"/>
      <c r="B185" s="102" t="s">
        <v>157</v>
      </c>
      <c r="C185" s="102">
        <v>91926</v>
      </c>
      <c r="D185" s="102" t="s">
        <v>321</v>
      </c>
      <c r="E185" s="96" t="s">
        <v>159</v>
      </c>
      <c r="F185" s="103" t="s">
        <v>345</v>
      </c>
      <c r="G185" s="113">
        <f>2650+170</f>
        <v>2820</v>
      </c>
      <c r="H185" s="195"/>
      <c r="I185" s="90"/>
      <c r="J185" s="90"/>
      <c r="K185" s="21"/>
      <c r="L185" s="18"/>
    </row>
    <row r="186" spans="1:12" s="19" customFormat="1" ht="25.9" customHeight="1" outlineLevel="1">
      <c r="A186" s="84"/>
      <c r="B186" s="102" t="s">
        <v>158</v>
      </c>
      <c r="C186" s="102">
        <v>91928</v>
      </c>
      <c r="D186" s="102" t="s">
        <v>321</v>
      </c>
      <c r="E186" s="96" t="s">
        <v>161</v>
      </c>
      <c r="F186" s="103" t="s">
        <v>345</v>
      </c>
      <c r="G186" s="113">
        <v>400</v>
      </c>
      <c r="H186" s="195"/>
      <c r="I186" s="90"/>
      <c r="J186" s="90"/>
      <c r="K186" s="21"/>
      <c r="L186" s="18"/>
    </row>
    <row r="187" spans="1:12" s="19" customFormat="1" ht="24.6" customHeight="1" outlineLevel="1">
      <c r="A187" s="84"/>
      <c r="B187" s="102" t="s">
        <v>160</v>
      </c>
      <c r="C187" s="102">
        <v>91930</v>
      </c>
      <c r="D187" s="102" t="s">
        <v>321</v>
      </c>
      <c r="E187" s="96" t="s">
        <v>163</v>
      </c>
      <c r="F187" s="103" t="s">
        <v>345</v>
      </c>
      <c r="G187" s="113">
        <f>170+220</f>
        <v>390</v>
      </c>
      <c r="H187" s="195"/>
      <c r="I187" s="90"/>
      <c r="J187" s="90"/>
      <c r="K187" s="21"/>
      <c r="L187" s="18"/>
    </row>
    <row r="188" spans="1:12" s="19" customFormat="1" ht="25.9" customHeight="1" outlineLevel="1">
      <c r="A188" s="84"/>
      <c r="B188" s="102" t="s">
        <v>162</v>
      </c>
      <c r="C188" s="102">
        <v>92980</v>
      </c>
      <c r="D188" s="102" t="s">
        <v>321</v>
      </c>
      <c r="E188" s="96" t="s">
        <v>165</v>
      </c>
      <c r="F188" s="103" t="s">
        <v>345</v>
      </c>
      <c r="G188" s="113">
        <v>170</v>
      </c>
      <c r="H188" s="195"/>
      <c r="I188" s="90"/>
      <c r="J188" s="90"/>
      <c r="K188" s="20"/>
      <c r="L188" s="18"/>
    </row>
    <row r="189" spans="1:12" ht="24.6" customHeight="1" outlineLevel="1">
      <c r="A189" s="84"/>
      <c r="B189" s="102" t="s">
        <v>164</v>
      </c>
      <c r="C189" s="102">
        <v>92985</v>
      </c>
      <c r="D189" s="102" t="s">
        <v>321</v>
      </c>
      <c r="E189" s="96" t="s">
        <v>166</v>
      </c>
      <c r="F189" s="103" t="s">
        <v>345</v>
      </c>
      <c r="G189" s="113">
        <v>200</v>
      </c>
      <c r="H189" s="195"/>
      <c r="I189" s="90"/>
      <c r="J189" s="90"/>
      <c r="L189" s="12"/>
    </row>
    <row r="190" spans="1:12" ht="18" outlineLevel="1">
      <c r="A190" s="84"/>
      <c r="B190" s="97" t="s">
        <v>167</v>
      </c>
      <c r="C190" s="97"/>
      <c r="D190" s="97"/>
      <c r="E190" s="98" t="s">
        <v>168</v>
      </c>
      <c r="F190" s="110"/>
      <c r="G190" s="99"/>
      <c r="H190" s="99"/>
      <c r="I190" s="90"/>
      <c r="J190" s="90"/>
      <c r="L190" s="12"/>
    </row>
    <row r="191" spans="1:12" s="19" customFormat="1" ht="36" outlineLevel="1">
      <c r="A191" s="84"/>
      <c r="B191" s="102" t="s">
        <v>169</v>
      </c>
      <c r="C191" s="102">
        <v>92000</v>
      </c>
      <c r="D191" s="102" t="s">
        <v>321</v>
      </c>
      <c r="E191" s="96" t="s">
        <v>170</v>
      </c>
      <c r="F191" s="103" t="s">
        <v>316</v>
      </c>
      <c r="G191" s="113">
        <v>134</v>
      </c>
      <c r="H191" s="195"/>
      <c r="I191" s="90"/>
      <c r="J191" s="90"/>
      <c r="L191" s="18"/>
    </row>
    <row r="192" spans="1:12" s="19" customFormat="1" ht="36" outlineLevel="1">
      <c r="A192" s="84"/>
      <c r="B192" s="102" t="s">
        <v>171</v>
      </c>
      <c r="C192" s="102">
        <v>92000</v>
      </c>
      <c r="D192" s="102" t="s">
        <v>321</v>
      </c>
      <c r="E192" s="96" t="s">
        <v>172</v>
      </c>
      <c r="F192" s="103" t="s">
        <v>316</v>
      </c>
      <c r="G192" s="113">
        <v>8</v>
      </c>
      <c r="H192" s="195"/>
      <c r="I192" s="90"/>
      <c r="J192" s="90"/>
      <c r="L192" s="18"/>
    </row>
    <row r="193" spans="1:12" s="19" customFormat="1" ht="18.75" outlineLevel="1">
      <c r="A193" s="84"/>
      <c r="B193" s="102" t="s">
        <v>173</v>
      </c>
      <c r="C193" s="102">
        <v>91953</v>
      </c>
      <c r="D193" s="102" t="s">
        <v>321</v>
      </c>
      <c r="E193" s="96" t="s">
        <v>174</v>
      </c>
      <c r="F193" s="103" t="s">
        <v>316</v>
      </c>
      <c r="G193" s="113">
        <v>35</v>
      </c>
      <c r="H193" s="195"/>
      <c r="I193" s="90"/>
      <c r="J193" s="90"/>
      <c r="L193" s="18"/>
    </row>
    <row r="194" spans="1:12" s="19" customFormat="1" ht="18.75" outlineLevel="1">
      <c r="A194" s="84"/>
      <c r="B194" s="102" t="s">
        <v>175</v>
      </c>
      <c r="C194" s="102">
        <v>92025</v>
      </c>
      <c r="D194" s="102" t="s">
        <v>321</v>
      </c>
      <c r="E194" s="96" t="s">
        <v>176</v>
      </c>
      <c r="F194" s="103" t="s">
        <v>316</v>
      </c>
      <c r="G194" s="113">
        <v>3</v>
      </c>
      <c r="H194" s="195"/>
      <c r="I194" s="90"/>
      <c r="J194" s="90"/>
      <c r="L194" s="18"/>
    </row>
    <row r="195" spans="1:12" s="19" customFormat="1" ht="18.75" outlineLevel="1">
      <c r="A195" s="84"/>
      <c r="B195" s="102" t="s">
        <v>177</v>
      </c>
      <c r="C195" s="102">
        <v>92025</v>
      </c>
      <c r="D195" s="102" t="s">
        <v>321</v>
      </c>
      <c r="E195" s="96" t="s">
        <v>500</v>
      </c>
      <c r="F195" s="103" t="s">
        <v>316</v>
      </c>
      <c r="G195" s="113">
        <v>2</v>
      </c>
      <c r="H195" s="195"/>
      <c r="I195" s="90"/>
      <c r="J195" s="90"/>
      <c r="L195" s="18"/>
    </row>
    <row r="196" spans="1:12" s="19" customFormat="1" ht="18.75" outlineLevel="1">
      <c r="A196" s="84"/>
      <c r="B196" s="102" t="s">
        <v>178</v>
      </c>
      <c r="C196" s="102">
        <v>92025</v>
      </c>
      <c r="D196" s="102" t="s">
        <v>321</v>
      </c>
      <c r="E196" s="96" t="s">
        <v>501</v>
      </c>
      <c r="F196" s="103" t="s">
        <v>316</v>
      </c>
      <c r="G196" s="113">
        <v>10</v>
      </c>
      <c r="H196" s="195"/>
      <c r="I196" s="90"/>
      <c r="J196" s="90"/>
      <c r="L196" s="18"/>
    </row>
    <row r="197" spans="1:12" s="19" customFormat="1" ht="45" outlineLevel="1">
      <c r="A197" s="84"/>
      <c r="B197" s="102" t="s">
        <v>179</v>
      </c>
      <c r="C197" s="182" t="s">
        <v>777</v>
      </c>
      <c r="D197" s="102" t="s">
        <v>321</v>
      </c>
      <c r="E197" s="183" t="s">
        <v>778</v>
      </c>
      <c r="F197" s="103" t="s">
        <v>316</v>
      </c>
      <c r="G197" s="113">
        <v>57</v>
      </c>
      <c r="H197" s="88"/>
      <c r="I197" s="90"/>
      <c r="J197" s="90"/>
      <c r="L197" s="18"/>
    </row>
    <row r="198" spans="1:12" s="19" customFormat="1" ht="36.75" outlineLevel="1">
      <c r="A198" s="84"/>
      <c r="B198" s="102" t="s">
        <v>181</v>
      </c>
      <c r="C198" s="102" t="s">
        <v>735</v>
      </c>
      <c r="D198" s="102" t="s">
        <v>734</v>
      </c>
      <c r="E198" s="96" t="s">
        <v>180</v>
      </c>
      <c r="F198" s="103" t="s">
        <v>316</v>
      </c>
      <c r="G198" s="113">
        <v>13</v>
      </c>
      <c r="H198" s="195"/>
      <c r="I198" s="90"/>
      <c r="J198" s="90"/>
      <c r="L198" s="18"/>
    </row>
    <row r="199" spans="1:12" s="19" customFormat="1" ht="18" outlineLevel="1">
      <c r="A199" s="84"/>
      <c r="B199" s="102" t="s">
        <v>183</v>
      </c>
      <c r="C199" s="102" t="s">
        <v>9</v>
      </c>
      <c r="D199" s="102"/>
      <c r="E199" s="96" t="s">
        <v>182</v>
      </c>
      <c r="F199" s="103" t="s">
        <v>316</v>
      </c>
      <c r="G199" s="113">
        <v>17</v>
      </c>
      <c r="H199" s="88"/>
      <c r="I199" s="90"/>
      <c r="J199" s="90"/>
      <c r="L199" s="18"/>
    </row>
    <row r="200" spans="1:12" s="19" customFormat="1" ht="36.75" outlineLevel="1">
      <c r="A200" s="84"/>
      <c r="B200" s="102" t="s">
        <v>185</v>
      </c>
      <c r="C200" s="161" t="s">
        <v>720</v>
      </c>
      <c r="D200" s="102" t="s">
        <v>730</v>
      </c>
      <c r="E200" s="96" t="s">
        <v>184</v>
      </c>
      <c r="F200" s="103" t="s">
        <v>316</v>
      </c>
      <c r="G200" s="113">
        <v>10</v>
      </c>
      <c r="H200" s="195"/>
      <c r="I200" s="90"/>
      <c r="J200" s="90"/>
      <c r="L200" s="18"/>
    </row>
    <row r="201" spans="1:12" s="19" customFormat="1" ht="18" outlineLevel="1">
      <c r="A201" s="84"/>
      <c r="B201" s="102" t="s">
        <v>187</v>
      </c>
      <c r="C201" s="102" t="s">
        <v>719</v>
      </c>
      <c r="D201" s="102" t="s">
        <v>321</v>
      </c>
      <c r="E201" s="96" t="s">
        <v>186</v>
      </c>
      <c r="F201" s="103" t="s">
        <v>316</v>
      </c>
      <c r="G201" s="113">
        <v>4</v>
      </c>
      <c r="H201" s="88"/>
      <c r="I201" s="90"/>
      <c r="J201" s="90"/>
      <c r="L201" s="18"/>
    </row>
    <row r="202" spans="1:12" s="19" customFormat="1" ht="18.75" outlineLevel="1">
      <c r="A202" s="84"/>
      <c r="B202" s="102" t="s">
        <v>189</v>
      </c>
      <c r="C202" s="102">
        <v>97607</v>
      </c>
      <c r="D202" s="102" t="s">
        <v>321</v>
      </c>
      <c r="E202" s="96" t="s">
        <v>188</v>
      </c>
      <c r="F202" s="103" t="s">
        <v>316</v>
      </c>
      <c r="G202" s="113">
        <v>21</v>
      </c>
      <c r="H202" s="195"/>
      <c r="I202" s="90"/>
      <c r="J202" s="90"/>
      <c r="L202" s="18"/>
    </row>
    <row r="203" spans="1:12" s="19" customFormat="1" ht="18.75" outlineLevel="1">
      <c r="A203" s="84"/>
      <c r="B203" s="102" t="s">
        <v>190</v>
      </c>
      <c r="C203" s="102">
        <v>92868</v>
      </c>
      <c r="D203" s="102" t="s">
        <v>321</v>
      </c>
      <c r="E203" s="96" t="s">
        <v>191</v>
      </c>
      <c r="F203" s="103" t="s">
        <v>316</v>
      </c>
      <c r="G203" s="113">
        <f>G191+G192+G193+G194+G195+G196</f>
        <v>192</v>
      </c>
      <c r="H203" s="195"/>
      <c r="I203" s="90"/>
      <c r="J203" s="90"/>
      <c r="L203" s="18"/>
    </row>
    <row r="204" spans="1:12" s="19" customFormat="1" ht="18.75" outlineLevel="1">
      <c r="A204" s="84"/>
      <c r="B204" s="102" t="s">
        <v>192</v>
      </c>
      <c r="C204" s="102" t="s">
        <v>722</v>
      </c>
      <c r="D204" s="102" t="s">
        <v>321</v>
      </c>
      <c r="E204" s="96" t="s">
        <v>193</v>
      </c>
      <c r="F204" s="103" t="s">
        <v>316</v>
      </c>
      <c r="G204" s="113">
        <v>113</v>
      </c>
      <c r="H204" s="195"/>
      <c r="I204" s="90"/>
      <c r="J204" s="90"/>
      <c r="L204" s="18"/>
    </row>
    <row r="205" spans="1:12" s="19" customFormat="1" ht="18" outlineLevel="1">
      <c r="A205" s="84"/>
      <c r="B205" s="102"/>
      <c r="C205" s="102"/>
      <c r="D205" s="102"/>
      <c r="E205" s="96"/>
      <c r="F205" s="84"/>
      <c r="G205" s="113"/>
      <c r="H205" s="88"/>
      <c r="I205" s="90"/>
      <c r="J205" s="90"/>
      <c r="L205" s="18"/>
    </row>
    <row r="206" spans="1:12" ht="18" outlineLevel="1">
      <c r="A206" s="84"/>
      <c r="B206" s="77" t="s">
        <v>194</v>
      </c>
      <c r="C206" s="77"/>
      <c r="D206" s="77"/>
      <c r="E206" s="98" t="s">
        <v>32</v>
      </c>
      <c r="F206" s="110"/>
      <c r="G206" s="99"/>
      <c r="H206" s="99"/>
      <c r="I206" s="90"/>
      <c r="J206" s="90"/>
      <c r="L206" s="12"/>
    </row>
    <row r="207" spans="1:12" ht="18" outlineLevel="1">
      <c r="A207" s="84"/>
      <c r="B207" s="77" t="s">
        <v>195</v>
      </c>
      <c r="C207" s="77"/>
      <c r="D207" s="77"/>
      <c r="E207" s="98" t="s">
        <v>196</v>
      </c>
      <c r="F207" s="110"/>
      <c r="G207" s="99"/>
      <c r="H207" s="99"/>
      <c r="I207" s="90"/>
      <c r="J207" s="90"/>
      <c r="L207" s="12"/>
    </row>
    <row r="208" spans="1:12" s="19" customFormat="1" ht="18" outlineLevel="1">
      <c r="A208" s="84"/>
      <c r="B208" s="85" t="s">
        <v>197</v>
      </c>
      <c r="C208" s="102" t="s">
        <v>9</v>
      </c>
      <c r="D208" s="102" t="s">
        <v>10</v>
      </c>
      <c r="E208" s="86" t="s">
        <v>34</v>
      </c>
      <c r="F208" s="84" t="s">
        <v>35</v>
      </c>
      <c r="G208" s="87">
        <v>1</v>
      </c>
      <c r="H208" s="88"/>
      <c r="I208" s="90"/>
      <c r="J208" s="90"/>
      <c r="L208" s="18"/>
    </row>
    <row r="209" spans="1:12" ht="18" outlineLevel="1">
      <c r="A209" s="84"/>
      <c r="B209" s="85" t="s">
        <v>198</v>
      </c>
      <c r="C209" s="102" t="s">
        <v>9</v>
      </c>
      <c r="D209" s="102" t="s">
        <v>10</v>
      </c>
      <c r="E209" s="86" t="s">
        <v>199</v>
      </c>
      <c r="F209" s="84" t="s">
        <v>35</v>
      </c>
      <c r="G209" s="87">
        <v>2</v>
      </c>
      <c r="H209" s="88"/>
      <c r="I209" s="90"/>
      <c r="J209" s="90"/>
      <c r="L209" s="12"/>
    </row>
    <row r="210" spans="1:12" ht="18" outlineLevel="1">
      <c r="A210" s="84"/>
      <c r="B210" s="85" t="s">
        <v>200</v>
      </c>
      <c r="C210" s="102" t="s">
        <v>9</v>
      </c>
      <c r="D210" s="102" t="s">
        <v>10</v>
      </c>
      <c r="E210" s="86" t="s">
        <v>201</v>
      </c>
      <c r="F210" s="84" t="s">
        <v>35</v>
      </c>
      <c r="G210" s="87">
        <v>1</v>
      </c>
      <c r="H210" s="88"/>
      <c r="I210" s="90"/>
      <c r="J210" s="90"/>
      <c r="L210" s="12"/>
    </row>
    <row r="211" spans="1:12" ht="18" outlineLevel="1">
      <c r="A211" s="84"/>
      <c r="B211" s="85" t="s">
        <v>202</v>
      </c>
      <c r="C211" s="102" t="s">
        <v>9</v>
      </c>
      <c r="D211" s="102" t="s">
        <v>10</v>
      </c>
      <c r="E211" s="86" t="s">
        <v>36</v>
      </c>
      <c r="F211" s="84" t="s">
        <v>35</v>
      </c>
      <c r="G211" s="87">
        <v>4</v>
      </c>
      <c r="H211" s="88"/>
      <c r="I211" s="90"/>
      <c r="J211" s="90"/>
      <c r="L211" s="12"/>
    </row>
    <row r="212" spans="1:12" ht="18" outlineLevel="1">
      <c r="A212" s="84"/>
      <c r="B212" s="85" t="s">
        <v>203</v>
      </c>
      <c r="C212" s="102" t="s">
        <v>9</v>
      </c>
      <c r="D212" s="102" t="s">
        <v>10</v>
      </c>
      <c r="E212" s="86" t="s">
        <v>37</v>
      </c>
      <c r="F212" s="84" t="s">
        <v>35</v>
      </c>
      <c r="G212" s="87">
        <v>4</v>
      </c>
      <c r="H212" s="88"/>
      <c r="I212" s="90"/>
      <c r="J212" s="90"/>
      <c r="L212" s="12"/>
    </row>
    <row r="213" spans="1:12" ht="18" outlineLevel="1">
      <c r="A213" s="84"/>
      <c r="B213" s="85" t="s">
        <v>204</v>
      </c>
      <c r="C213" s="102" t="s">
        <v>9</v>
      </c>
      <c r="D213" s="102" t="s">
        <v>10</v>
      </c>
      <c r="E213" s="86" t="s">
        <v>38</v>
      </c>
      <c r="F213" s="84" t="s">
        <v>35</v>
      </c>
      <c r="G213" s="87">
        <v>4</v>
      </c>
      <c r="H213" s="88"/>
      <c r="I213" s="90"/>
      <c r="J213" s="90"/>
      <c r="L213" s="12"/>
    </row>
    <row r="214" spans="1:12" ht="18" outlineLevel="1">
      <c r="A214" s="84"/>
      <c r="B214" s="85" t="s">
        <v>205</v>
      </c>
      <c r="C214" s="102" t="s">
        <v>9</v>
      </c>
      <c r="D214" s="102" t="s">
        <v>10</v>
      </c>
      <c r="E214" s="86" t="s">
        <v>39</v>
      </c>
      <c r="F214" s="84" t="s">
        <v>35</v>
      </c>
      <c r="G214" s="87">
        <v>2</v>
      </c>
      <c r="H214" s="88"/>
      <c r="I214" s="90"/>
      <c r="J214" s="90"/>
      <c r="L214" s="12"/>
    </row>
    <row r="215" spans="1:12" ht="18" outlineLevel="1">
      <c r="A215" s="84"/>
      <c r="B215" s="85" t="s">
        <v>206</v>
      </c>
      <c r="C215" s="102" t="s">
        <v>9</v>
      </c>
      <c r="D215" s="102" t="s">
        <v>10</v>
      </c>
      <c r="E215" s="86" t="s">
        <v>40</v>
      </c>
      <c r="F215" s="84" t="s">
        <v>35</v>
      </c>
      <c r="G215" s="87">
        <v>1</v>
      </c>
      <c r="H215" s="88"/>
      <c r="I215" s="90"/>
      <c r="J215" s="90"/>
      <c r="L215" s="12"/>
    </row>
    <row r="216" spans="1:12" ht="18" outlineLevel="1">
      <c r="A216" s="84"/>
      <c r="B216" s="77" t="s">
        <v>207</v>
      </c>
      <c r="C216" s="77"/>
      <c r="D216" s="77"/>
      <c r="E216" s="98" t="s">
        <v>208</v>
      </c>
      <c r="F216" s="110"/>
      <c r="G216" s="99"/>
      <c r="H216" s="99"/>
      <c r="I216" s="90"/>
      <c r="J216" s="90"/>
      <c r="L216" s="12"/>
    </row>
    <row r="217" spans="1:12" ht="36" outlineLevel="1">
      <c r="A217" s="84"/>
      <c r="B217" s="85" t="s">
        <v>209</v>
      </c>
      <c r="C217" s="102" t="s">
        <v>9</v>
      </c>
      <c r="D217" s="102" t="s">
        <v>10</v>
      </c>
      <c r="E217" s="96" t="s">
        <v>42</v>
      </c>
      <c r="F217" s="84" t="s">
        <v>345</v>
      </c>
      <c r="G217" s="87">
        <v>480</v>
      </c>
      <c r="H217" s="88"/>
      <c r="I217" s="90"/>
      <c r="J217" s="90"/>
      <c r="L217" s="12"/>
    </row>
    <row r="218" spans="1:12" s="19" customFormat="1" ht="18" outlineLevel="1">
      <c r="A218" s="84"/>
      <c r="B218" s="85" t="s">
        <v>210</v>
      </c>
      <c r="C218" s="102" t="s">
        <v>9</v>
      </c>
      <c r="D218" s="102" t="s">
        <v>10</v>
      </c>
      <c r="E218" s="96" t="s">
        <v>502</v>
      </c>
      <c r="F218" s="84" t="s">
        <v>345</v>
      </c>
      <c r="G218" s="87">
        <v>900</v>
      </c>
      <c r="H218" s="88"/>
      <c r="I218" s="90"/>
      <c r="J218" s="90"/>
      <c r="L218" s="18"/>
    </row>
    <row r="219" spans="1:12" s="19" customFormat="1" ht="18.75" outlineLevel="1">
      <c r="A219" s="84"/>
      <c r="B219" s="85" t="s">
        <v>211</v>
      </c>
      <c r="C219" s="102">
        <v>98274</v>
      </c>
      <c r="D219" s="102" t="s">
        <v>321</v>
      </c>
      <c r="E219" s="96" t="s">
        <v>503</v>
      </c>
      <c r="F219" s="84" t="s">
        <v>345</v>
      </c>
      <c r="G219" s="87">
        <v>50</v>
      </c>
      <c r="H219" s="195"/>
      <c r="I219" s="90"/>
      <c r="J219" s="90"/>
      <c r="L219" s="18"/>
    </row>
    <row r="220" spans="1:12" s="19" customFormat="1" ht="18" outlineLevel="1">
      <c r="A220" s="84"/>
      <c r="B220" s="85" t="s">
        <v>591</v>
      </c>
      <c r="C220" s="85">
        <v>9298</v>
      </c>
      <c r="D220" s="85" t="s">
        <v>388</v>
      </c>
      <c r="E220" s="86" t="s">
        <v>212</v>
      </c>
      <c r="F220" s="84" t="s">
        <v>345</v>
      </c>
      <c r="G220" s="87">
        <v>120</v>
      </c>
      <c r="H220" s="88"/>
      <c r="I220" s="90"/>
      <c r="J220" s="90"/>
      <c r="L220" s="18"/>
    </row>
    <row r="221" spans="1:12" ht="18" outlineLevel="1">
      <c r="A221" s="84"/>
      <c r="B221" s="77" t="s">
        <v>213</v>
      </c>
      <c r="C221" s="77"/>
      <c r="D221" s="77"/>
      <c r="E221" s="98" t="s">
        <v>214</v>
      </c>
      <c r="F221" s="110"/>
      <c r="G221" s="99"/>
      <c r="H221" s="99"/>
      <c r="I221" s="90"/>
      <c r="J221" s="90"/>
      <c r="L221" s="12"/>
    </row>
    <row r="222" spans="1:12" ht="39" customHeight="1" outlineLevel="1">
      <c r="A222" s="84"/>
      <c r="B222" s="85" t="s">
        <v>215</v>
      </c>
      <c r="C222" s="85" t="s">
        <v>9</v>
      </c>
      <c r="D222" s="85" t="s">
        <v>10</v>
      </c>
      <c r="E222" s="96" t="s">
        <v>44</v>
      </c>
      <c r="F222" s="84" t="s">
        <v>35</v>
      </c>
      <c r="G222" s="87">
        <v>24</v>
      </c>
      <c r="H222" s="88"/>
      <c r="I222" s="90"/>
      <c r="J222" s="90"/>
      <c r="L222" s="12"/>
    </row>
    <row r="223" spans="1:12" ht="35.450000000000003" customHeight="1" outlineLevel="1">
      <c r="A223" s="84"/>
      <c r="B223" s="85" t="s">
        <v>216</v>
      </c>
      <c r="C223" s="85" t="s">
        <v>9</v>
      </c>
      <c r="D223" s="85" t="s">
        <v>10</v>
      </c>
      <c r="E223" s="96" t="s">
        <v>46</v>
      </c>
      <c r="F223" s="84" t="s">
        <v>35</v>
      </c>
      <c r="G223" s="87">
        <v>15</v>
      </c>
      <c r="H223" s="88"/>
      <c r="I223" s="90"/>
      <c r="J223" s="90"/>
      <c r="L223" s="12"/>
    </row>
    <row r="224" spans="1:12" ht="36" outlineLevel="1">
      <c r="A224" s="84"/>
      <c r="B224" s="85" t="s">
        <v>217</v>
      </c>
      <c r="C224" s="85" t="s">
        <v>9</v>
      </c>
      <c r="D224" s="85" t="s">
        <v>10</v>
      </c>
      <c r="E224" s="96" t="s">
        <v>45</v>
      </c>
      <c r="F224" s="84" t="s">
        <v>35</v>
      </c>
      <c r="G224" s="87">
        <v>24</v>
      </c>
      <c r="H224" s="88"/>
      <c r="I224" s="90"/>
      <c r="J224" s="90"/>
      <c r="L224" s="12"/>
    </row>
    <row r="225" spans="1:12" ht="36" outlineLevel="1">
      <c r="A225" s="84"/>
      <c r="B225" s="85" t="s">
        <v>218</v>
      </c>
      <c r="C225" s="85" t="s">
        <v>9</v>
      </c>
      <c r="D225" s="85" t="s">
        <v>10</v>
      </c>
      <c r="E225" s="96" t="s">
        <v>219</v>
      </c>
      <c r="F225" s="84" t="s">
        <v>35</v>
      </c>
      <c r="G225" s="87">
        <v>24</v>
      </c>
      <c r="H225" s="88"/>
      <c r="I225" s="90"/>
      <c r="J225" s="90"/>
      <c r="L225" s="12"/>
    </row>
    <row r="226" spans="1:12" ht="18" outlineLevel="1">
      <c r="A226" s="84"/>
      <c r="B226" s="77" t="s">
        <v>220</v>
      </c>
      <c r="C226" s="77"/>
      <c r="D226" s="77"/>
      <c r="E226" s="98" t="s">
        <v>221</v>
      </c>
      <c r="F226" s="110"/>
      <c r="G226" s="99"/>
      <c r="H226" s="99"/>
      <c r="I226" s="90"/>
      <c r="J226" s="90"/>
      <c r="L226" s="12"/>
    </row>
    <row r="227" spans="1:12" s="19" customFormat="1" ht="18.75" outlineLevel="1">
      <c r="A227" s="84"/>
      <c r="B227" s="85" t="s">
        <v>222</v>
      </c>
      <c r="C227" s="85">
        <v>92000</v>
      </c>
      <c r="D227" s="85" t="s">
        <v>321</v>
      </c>
      <c r="E227" s="86" t="s">
        <v>48</v>
      </c>
      <c r="F227" s="84" t="s">
        <v>35</v>
      </c>
      <c r="G227" s="87">
        <v>33</v>
      </c>
      <c r="H227" s="195"/>
      <c r="I227" s="90"/>
      <c r="J227" s="90"/>
      <c r="L227" s="18"/>
    </row>
    <row r="228" spans="1:12" s="19" customFormat="1" ht="18" outlineLevel="1">
      <c r="A228" s="84"/>
      <c r="B228" s="85" t="s">
        <v>223</v>
      </c>
      <c r="C228" s="85" t="s">
        <v>9</v>
      </c>
      <c r="D228" s="85" t="s">
        <v>10</v>
      </c>
      <c r="E228" s="86" t="s">
        <v>49</v>
      </c>
      <c r="F228" s="84" t="s">
        <v>35</v>
      </c>
      <c r="G228" s="87">
        <v>3</v>
      </c>
      <c r="H228" s="88"/>
      <c r="I228" s="90"/>
      <c r="J228" s="90"/>
      <c r="L228" s="18"/>
    </row>
    <row r="229" spans="1:12" s="19" customFormat="1" ht="18" outlineLevel="1">
      <c r="A229" s="84"/>
      <c r="B229" s="77" t="s">
        <v>224</v>
      </c>
      <c r="C229" s="77"/>
      <c r="D229" s="77"/>
      <c r="E229" s="98" t="s">
        <v>225</v>
      </c>
      <c r="F229" s="110"/>
      <c r="G229" s="99"/>
      <c r="H229" s="99"/>
      <c r="I229" s="90"/>
      <c r="J229" s="90"/>
      <c r="L229" s="18"/>
    </row>
    <row r="230" spans="1:12" s="19" customFormat="1" ht="54" outlineLevel="1">
      <c r="A230" s="84"/>
      <c r="B230" s="85" t="s">
        <v>226</v>
      </c>
      <c r="C230" s="184" t="s">
        <v>736</v>
      </c>
      <c r="D230" s="85" t="s">
        <v>730</v>
      </c>
      <c r="E230" s="96" t="s">
        <v>227</v>
      </c>
      <c r="F230" s="84" t="s">
        <v>35</v>
      </c>
      <c r="G230" s="87">
        <v>4</v>
      </c>
      <c r="H230" s="195"/>
      <c r="I230" s="90"/>
      <c r="J230" s="90"/>
      <c r="L230" s="18"/>
    </row>
    <row r="231" spans="1:12" s="19" customFormat="1" ht="36" outlineLevel="1">
      <c r="A231" s="84"/>
      <c r="B231" s="85" t="s">
        <v>228</v>
      </c>
      <c r="C231" s="185" t="s">
        <v>721</v>
      </c>
      <c r="D231" s="85" t="s">
        <v>730</v>
      </c>
      <c r="E231" s="96" t="s">
        <v>229</v>
      </c>
      <c r="F231" s="84" t="s">
        <v>35</v>
      </c>
      <c r="G231" s="87">
        <v>2</v>
      </c>
      <c r="H231" s="195"/>
      <c r="I231" s="90"/>
      <c r="J231" s="90"/>
      <c r="L231" s="18"/>
    </row>
    <row r="232" spans="1:12" s="19" customFormat="1" ht="36" outlineLevel="1">
      <c r="A232" s="84"/>
      <c r="B232" s="85" t="s">
        <v>230</v>
      </c>
      <c r="C232" s="85">
        <v>83446</v>
      </c>
      <c r="D232" s="85" t="s">
        <v>321</v>
      </c>
      <c r="E232" s="96" t="s">
        <v>231</v>
      </c>
      <c r="F232" s="84" t="s">
        <v>35</v>
      </c>
      <c r="G232" s="87">
        <v>22</v>
      </c>
      <c r="H232" s="195"/>
      <c r="I232" s="90"/>
      <c r="J232" s="90"/>
      <c r="L232" s="18"/>
    </row>
    <row r="233" spans="1:12" s="19" customFormat="1" ht="36" outlineLevel="1">
      <c r="A233" s="84"/>
      <c r="B233" s="85" t="s">
        <v>232</v>
      </c>
      <c r="C233" s="85" t="s">
        <v>9</v>
      </c>
      <c r="D233" s="85"/>
      <c r="E233" s="96" t="s">
        <v>592</v>
      </c>
      <c r="F233" s="84" t="s">
        <v>35</v>
      </c>
      <c r="G233" s="87">
        <v>1</v>
      </c>
      <c r="H233" s="88"/>
      <c r="I233" s="90"/>
      <c r="J233" s="90"/>
      <c r="L233" s="18"/>
    </row>
    <row r="234" spans="1:12" s="19" customFormat="1" ht="18" outlineLevel="1">
      <c r="A234" s="84"/>
      <c r="B234" s="85"/>
      <c r="C234" s="85"/>
      <c r="D234" s="85"/>
      <c r="E234" s="86"/>
      <c r="F234" s="84"/>
      <c r="G234" s="87"/>
      <c r="H234" s="88"/>
      <c r="I234" s="90"/>
      <c r="J234" s="90"/>
      <c r="L234" s="18"/>
    </row>
    <row r="235" spans="1:12" ht="18" outlineLevel="1">
      <c r="A235" s="84"/>
      <c r="B235" s="77" t="s">
        <v>233</v>
      </c>
      <c r="C235" s="77"/>
      <c r="D235" s="77"/>
      <c r="E235" s="81" t="s">
        <v>153</v>
      </c>
      <c r="F235" s="83"/>
      <c r="G235" s="88"/>
      <c r="H235" s="88"/>
      <c r="I235" s="90"/>
      <c r="J235" s="90"/>
      <c r="L235" s="12"/>
    </row>
    <row r="236" spans="1:12" s="19" customFormat="1" ht="36" outlineLevel="1">
      <c r="A236" s="84"/>
      <c r="B236" s="85" t="s">
        <v>234</v>
      </c>
      <c r="C236" s="102">
        <v>91836</v>
      </c>
      <c r="D236" s="102" t="s">
        <v>321</v>
      </c>
      <c r="E236" s="96" t="s">
        <v>494</v>
      </c>
      <c r="F236" s="84" t="s">
        <v>345</v>
      </c>
      <c r="G236" s="87">
        <v>120</v>
      </c>
      <c r="H236" s="195"/>
      <c r="I236" s="90"/>
      <c r="J236" s="90"/>
      <c r="L236" s="18"/>
    </row>
    <row r="237" spans="1:12" s="19" customFormat="1" ht="18" outlineLevel="1">
      <c r="A237" s="84"/>
      <c r="B237" s="85" t="s">
        <v>235</v>
      </c>
      <c r="C237" s="85" t="s">
        <v>779</v>
      </c>
      <c r="D237" s="85" t="s">
        <v>730</v>
      </c>
      <c r="E237" s="96" t="s">
        <v>504</v>
      </c>
      <c r="F237" s="84" t="s">
        <v>345</v>
      </c>
      <c r="G237" s="87">
        <v>72</v>
      </c>
      <c r="H237" s="88"/>
      <c r="I237" s="90"/>
      <c r="J237" s="90"/>
      <c r="L237" s="18"/>
    </row>
    <row r="238" spans="1:12" s="19" customFormat="1" ht="18" outlineLevel="1">
      <c r="A238" s="84"/>
      <c r="B238" s="85" t="s">
        <v>593</v>
      </c>
      <c r="C238" s="85" t="s">
        <v>9</v>
      </c>
      <c r="D238" s="85" t="s">
        <v>10</v>
      </c>
      <c r="E238" s="96" t="s">
        <v>505</v>
      </c>
      <c r="F238" s="84" t="s">
        <v>345</v>
      </c>
      <c r="G238" s="87">
        <v>45</v>
      </c>
      <c r="H238" s="88"/>
      <c r="I238" s="90"/>
      <c r="J238" s="90"/>
      <c r="L238" s="18"/>
    </row>
    <row r="239" spans="1:12" s="19" customFormat="1" ht="18" outlineLevel="1">
      <c r="A239" s="84"/>
      <c r="B239" s="85" t="s">
        <v>594</v>
      </c>
      <c r="C239" s="85" t="s">
        <v>9</v>
      </c>
      <c r="D239" s="85" t="s">
        <v>10</v>
      </c>
      <c r="E239" s="96" t="s">
        <v>506</v>
      </c>
      <c r="F239" s="84" t="s">
        <v>316</v>
      </c>
      <c r="G239" s="87">
        <v>2</v>
      </c>
      <c r="H239" s="88"/>
      <c r="I239" s="90"/>
      <c r="J239" s="90"/>
      <c r="L239" s="18"/>
    </row>
    <row r="240" spans="1:12" s="19" customFormat="1" ht="18" outlineLevel="1">
      <c r="A240" s="84"/>
      <c r="B240" s="85" t="s">
        <v>595</v>
      </c>
      <c r="C240" s="85" t="s">
        <v>9</v>
      </c>
      <c r="D240" s="85" t="s">
        <v>10</v>
      </c>
      <c r="E240" s="96" t="s">
        <v>507</v>
      </c>
      <c r="F240" s="84" t="s">
        <v>316</v>
      </c>
      <c r="G240" s="87">
        <v>1</v>
      </c>
      <c r="H240" s="88"/>
      <c r="I240" s="90"/>
      <c r="J240" s="90"/>
      <c r="L240" s="18"/>
    </row>
    <row r="241" spans="1:12" s="19" customFormat="1" ht="18" outlineLevel="1">
      <c r="A241" s="84"/>
      <c r="B241" s="85" t="s">
        <v>596</v>
      </c>
      <c r="C241" s="85" t="s">
        <v>9</v>
      </c>
      <c r="D241" s="85" t="s">
        <v>10</v>
      </c>
      <c r="E241" s="96" t="s">
        <v>508</v>
      </c>
      <c r="F241" s="84" t="s">
        <v>316</v>
      </c>
      <c r="G241" s="87">
        <v>1</v>
      </c>
      <c r="H241" s="88"/>
      <c r="I241" s="90"/>
      <c r="J241" s="90"/>
      <c r="L241" s="18"/>
    </row>
    <row r="242" spans="1:12" s="19" customFormat="1" ht="18" outlineLevel="1">
      <c r="A242" s="84"/>
      <c r="B242" s="85" t="s">
        <v>597</v>
      </c>
      <c r="C242" s="85" t="s">
        <v>9</v>
      </c>
      <c r="D242" s="85" t="s">
        <v>10</v>
      </c>
      <c r="E242" s="96" t="s">
        <v>509</v>
      </c>
      <c r="F242" s="84" t="s">
        <v>316</v>
      </c>
      <c r="G242" s="87">
        <v>2</v>
      </c>
      <c r="H242" s="88"/>
      <c r="I242" s="90"/>
      <c r="J242" s="90"/>
      <c r="L242" s="18"/>
    </row>
    <row r="243" spans="1:12" s="19" customFormat="1" ht="18" outlineLevel="1">
      <c r="A243" s="84"/>
      <c r="B243" s="85" t="s">
        <v>598</v>
      </c>
      <c r="C243" s="85" t="s">
        <v>9</v>
      </c>
      <c r="D243" s="85" t="s">
        <v>10</v>
      </c>
      <c r="E243" s="96" t="s">
        <v>510</v>
      </c>
      <c r="F243" s="84" t="s">
        <v>316</v>
      </c>
      <c r="G243" s="87">
        <v>1</v>
      </c>
      <c r="H243" s="88"/>
      <c r="I243" s="90"/>
      <c r="J243" s="90"/>
      <c r="L243" s="18"/>
    </row>
    <row r="244" spans="1:12" ht="35.1" customHeight="1" outlineLevel="1">
      <c r="A244" s="84"/>
      <c r="B244" s="202" t="s">
        <v>55</v>
      </c>
      <c r="C244" s="203"/>
      <c r="D244" s="203"/>
      <c r="E244" s="203"/>
      <c r="F244" s="203"/>
      <c r="G244" s="203"/>
      <c r="H244" s="203"/>
      <c r="I244" s="204"/>
      <c r="J244" s="101"/>
      <c r="L244" s="12"/>
    </row>
    <row r="245" spans="1:12" ht="18">
      <c r="A245" s="84"/>
      <c r="B245" s="85"/>
      <c r="C245" s="85"/>
      <c r="D245" s="85"/>
      <c r="E245" s="86"/>
      <c r="F245" s="84"/>
      <c r="G245" s="87"/>
      <c r="H245" s="88"/>
      <c r="I245" s="90"/>
      <c r="J245" s="90"/>
      <c r="L245" s="12"/>
    </row>
    <row r="246" spans="1:12" ht="18">
      <c r="A246" s="84"/>
      <c r="B246" s="77">
        <v>14</v>
      </c>
      <c r="C246" s="77"/>
      <c r="D246" s="77"/>
      <c r="E246" s="81" t="s">
        <v>236</v>
      </c>
      <c r="F246" s="81"/>
      <c r="G246" s="80"/>
      <c r="H246" s="80"/>
      <c r="I246" s="90"/>
      <c r="J246" s="82"/>
      <c r="L246" s="12"/>
    </row>
    <row r="247" spans="1:12" s="19" customFormat="1" ht="18" outlineLevel="1">
      <c r="A247" s="84"/>
      <c r="B247" s="77" t="s">
        <v>56</v>
      </c>
      <c r="C247" s="77"/>
      <c r="D247" s="77"/>
      <c r="E247" s="81" t="s">
        <v>57</v>
      </c>
      <c r="F247" s="83"/>
      <c r="G247" s="88"/>
      <c r="H247" s="88"/>
      <c r="I247" s="90"/>
      <c r="J247" s="90"/>
      <c r="L247" s="18"/>
    </row>
    <row r="248" spans="1:12" s="19" customFormat="1" ht="18.75" outlineLevel="1">
      <c r="A248" s="84"/>
      <c r="B248" s="85" t="s">
        <v>599</v>
      </c>
      <c r="C248" s="85">
        <v>89987</v>
      </c>
      <c r="D248" s="85" t="s">
        <v>321</v>
      </c>
      <c r="E248" s="110" t="s">
        <v>511</v>
      </c>
      <c r="F248" s="84" t="s">
        <v>316</v>
      </c>
      <c r="G248" s="87">
        <v>1</v>
      </c>
      <c r="H248" s="195"/>
      <c r="I248" s="90"/>
      <c r="J248" s="90"/>
      <c r="L248" s="18"/>
    </row>
    <row r="249" spans="1:12" s="19" customFormat="1" ht="18.75" outlineLevel="1">
      <c r="A249" s="84"/>
      <c r="B249" s="85" t="s">
        <v>58</v>
      </c>
      <c r="C249" s="85">
        <v>94495</v>
      </c>
      <c r="D249" s="85" t="s">
        <v>321</v>
      </c>
      <c r="E249" s="110" t="s">
        <v>512</v>
      </c>
      <c r="F249" s="84" t="s">
        <v>316</v>
      </c>
      <c r="G249" s="87">
        <v>5</v>
      </c>
      <c r="H249" s="195"/>
      <c r="I249" s="90"/>
      <c r="J249" s="90"/>
      <c r="L249" s="18"/>
    </row>
    <row r="250" spans="1:12" s="19" customFormat="1" ht="18.75" outlineLevel="1">
      <c r="A250" s="84"/>
      <c r="B250" s="85" t="s">
        <v>59</v>
      </c>
      <c r="C250" s="85">
        <v>94498</v>
      </c>
      <c r="D250" s="85" t="s">
        <v>321</v>
      </c>
      <c r="E250" s="110" t="s">
        <v>513</v>
      </c>
      <c r="F250" s="84" t="s">
        <v>316</v>
      </c>
      <c r="G250" s="87">
        <v>1</v>
      </c>
      <c r="H250" s="195"/>
      <c r="I250" s="90"/>
      <c r="J250" s="90"/>
      <c r="L250" s="18"/>
    </row>
    <row r="251" spans="1:12" s="19" customFormat="1" ht="18.75" outlineLevel="1">
      <c r="A251" s="84"/>
      <c r="B251" s="85" t="s">
        <v>60</v>
      </c>
      <c r="C251" s="85">
        <v>94499</v>
      </c>
      <c r="D251" s="85" t="s">
        <v>321</v>
      </c>
      <c r="E251" s="110" t="s">
        <v>514</v>
      </c>
      <c r="F251" s="84" t="s">
        <v>316</v>
      </c>
      <c r="G251" s="87">
        <v>1</v>
      </c>
      <c r="H251" s="195"/>
      <c r="I251" s="90"/>
      <c r="J251" s="90"/>
      <c r="L251" s="18"/>
    </row>
    <row r="252" spans="1:12" s="19" customFormat="1" ht="36" outlineLevel="1">
      <c r="A252" s="84"/>
      <c r="B252" s="85" t="s">
        <v>61</v>
      </c>
      <c r="C252" s="85" t="s">
        <v>781</v>
      </c>
      <c r="D252" s="85" t="s">
        <v>730</v>
      </c>
      <c r="E252" s="110" t="s">
        <v>780</v>
      </c>
      <c r="F252" s="84" t="s">
        <v>316</v>
      </c>
      <c r="G252" s="87">
        <v>13</v>
      </c>
      <c r="H252" s="88"/>
      <c r="I252" s="90"/>
      <c r="J252" s="90"/>
      <c r="L252" s="18"/>
    </row>
    <row r="253" spans="1:12" s="19" customFormat="1" ht="54" outlineLevel="1">
      <c r="A253" s="84"/>
      <c r="B253" s="85" t="s">
        <v>62</v>
      </c>
      <c r="C253" s="85">
        <v>6024</v>
      </c>
      <c r="D253" s="85" t="s">
        <v>783</v>
      </c>
      <c r="E253" s="110" t="s">
        <v>782</v>
      </c>
      <c r="F253" s="84" t="s">
        <v>316</v>
      </c>
      <c r="G253" s="87">
        <v>8</v>
      </c>
      <c r="H253" s="88"/>
      <c r="I253" s="90"/>
      <c r="J253" s="90"/>
      <c r="L253" s="18"/>
    </row>
    <row r="254" spans="1:12" s="19" customFormat="1" ht="18.75" outlineLevel="1">
      <c r="A254" s="84"/>
      <c r="B254" s="85" t="s">
        <v>63</v>
      </c>
      <c r="C254" s="85">
        <v>89351</v>
      </c>
      <c r="D254" s="85" t="s">
        <v>321</v>
      </c>
      <c r="E254" s="110" t="s">
        <v>628</v>
      </c>
      <c r="F254" s="84" t="s">
        <v>316</v>
      </c>
      <c r="G254" s="87">
        <v>1</v>
      </c>
      <c r="H254" s="195"/>
      <c r="I254" s="90"/>
      <c r="J254" s="90"/>
      <c r="L254" s="18"/>
    </row>
    <row r="255" spans="1:12" s="19" customFormat="1" ht="18.75" outlineLevel="1">
      <c r="A255" s="84"/>
      <c r="B255" s="85" t="s">
        <v>64</v>
      </c>
      <c r="C255" s="85">
        <v>89446</v>
      </c>
      <c r="D255" s="85" t="s">
        <v>321</v>
      </c>
      <c r="E255" s="110" t="s">
        <v>515</v>
      </c>
      <c r="F255" s="84" t="s">
        <v>345</v>
      </c>
      <c r="G255" s="87">
        <v>300</v>
      </c>
      <c r="H255" s="195"/>
      <c r="I255" s="90"/>
      <c r="J255" s="90"/>
      <c r="L255" s="18"/>
    </row>
    <row r="256" spans="1:12" s="19" customFormat="1" ht="18.75" outlineLevel="1">
      <c r="A256" s="84"/>
      <c r="B256" s="85" t="s">
        <v>65</v>
      </c>
      <c r="C256" s="85">
        <v>89448</v>
      </c>
      <c r="D256" s="85" t="s">
        <v>321</v>
      </c>
      <c r="E256" s="110" t="s">
        <v>516</v>
      </c>
      <c r="F256" s="84" t="s">
        <v>345</v>
      </c>
      <c r="G256" s="87">
        <v>48</v>
      </c>
      <c r="H256" s="195"/>
      <c r="I256" s="90"/>
      <c r="J256" s="90"/>
      <c r="L256" s="18"/>
    </row>
    <row r="257" spans="1:12" s="19" customFormat="1" ht="18.75" outlineLevel="1">
      <c r="A257" s="84"/>
      <c r="B257" s="85" t="s">
        <v>66</v>
      </c>
      <c r="C257" s="85">
        <v>89448</v>
      </c>
      <c r="D257" s="85" t="s">
        <v>321</v>
      </c>
      <c r="E257" s="110" t="s">
        <v>517</v>
      </c>
      <c r="F257" s="84" t="s">
        <v>345</v>
      </c>
      <c r="G257" s="87">
        <v>30</v>
      </c>
      <c r="H257" s="195"/>
      <c r="I257" s="90"/>
      <c r="J257" s="90"/>
      <c r="L257" s="18"/>
    </row>
    <row r="258" spans="1:12" s="19" customFormat="1" ht="36" outlineLevel="1">
      <c r="A258" s="84"/>
      <c r="B258" s="85" t="s">
        <v>67</v>
      </c>
      <c r="C258" s="85">
        <v>89449</v>
      </c>
      <c r="D258" s="85" t="s">
        <v>321</v>
      </c>
      <c r="E258" s="110" t="s">
        <v>518</v>
      </c>
      <c r="F258" s="84" t="s">
        <v>345</v>
      </c>
      <c r="G258" s="87">
        <v>54</v>
      </c>
      <c r="H258" s="195"/>
      <c r="I258" s="90"/>
      <c r="J258" s="90"/>
      <c r="L258" s="18"/>
    </row>
    <row r="259" spans="1:12" s="19" customFormat="1" ht="36" outlineLevel="1">
      <c r="A259" s="84"/>
      <c r="B259" s="85" t="s">
        <v>68</v>
      </c>
      <c r="C259" s="85">
        <v>89450</v>
      </c>
      <c r="D259" s="85" t="s">
        <v>321</v>
      </c>
      <c r="E259" s="110" t="s">
        <v>519</v>
      </c>
      <c r="F259" s="84" t="s">
        <v>345</v>
      </c>
      <c r="G259" s="87">
        <v>12</v>
      </c>
      <c r="H259" s="195"/>
      <c r="I259" s="90"/>
      <c r="J259" s="90"/>
      <c r="L259" s="18"/>
    </row>
    <row r="260" spans="1:12" s="19" customFormat="1" ht="36" outlineLevel="1">
      <c r="A260" s="84"/>
      <c r="B260" s="85" t="s">
        <v>69</v>
      </c>
      <c r="C260" s="85">
        <v>89451</v>
      </c>
      <c r="D260" s="85" t="s">
        <v>321</v>
      </c>
      <c r="E260" s="110" t="s">
        <v>520</v>
      </c>
      <c r="F260" s="84" t="s">
        <v>345</v>
      </c>
      <c r="G260" s="87">
        <v>78</v>
      </c>
      <c r="H260" s="195"/>
      <c r="I260" s="90"/>
      <c r="J260" s="90"/>
      <c r="L260" s="18"/>
    </row>
    <row r="261" spans="1:12" s="19" customFormat="1" ht="48" customHeight="1" outlineLevel="1">
      <c r="A261" s="84"/>
      <c r="B261" s="85" t="s">
        <v>70</v>
      </c>
      <c r="C261" s="85">
        <v>11781</v>
      </c>
      <c r="D261" s="85" t="s">
        <v>783</v>
      </c>
      <c r="E261" s="110" t="s">
        <v>784</v>
      </c>
      <c r="F261" s="84" t="s">
        <v>316</v>
      </c>
      <c r="G261" s="87">
        <v>11</v>
      </c>
      <c r="H261" s="88"/>
      <c r="I261" s="90"/>
      <c r="J261" s="90"/>
      <c r="L261" s="18"/>
    </row>
    <row r="262" spans="1:12" s="19" customFormat="1" ht="36" outlineLevel="1">
      <c r="A262" s="84"/>
      <c r="B262" s="85" t="s">
        <v>71</v>
      </c>
      <c r="C262" s="85" t="s">
        <v>9</v>
      </c>
      <c r="D262" s="85" t="s">
        <v>10</v>
      </c>
      <c r="E262" s="110" t="s">
        <v>657</v>
      </c>
      <c r="F262" s="84" t="s">
        <v>316</v>
      </c>
      <c r="G262" s="87">
        <v>1</v>
      </c>
      <c r="H262" s="88"/>
      <c r="I262" s="90"/>
      <c r="J262" s="90"/>
      <c r="L262" s="18"/>
    </row>
    <row r="263" spans="1:12" s="19" customFormat="1" ht="26.45" customHeight="1" outlineLevel="1">
      <c r="A263" s="84"/>
      <c r="B263" s="85" t="s">
        <v>72</v>
      </c>
      <c r="C263" s="85">
        <v>94796</v>
      </c>
      <c r="D263" s="85" t="s">
        <v>321</v>
      </c>
      <c r="E263" s="83" t="s">
        <v>127</v>
      </c>
      <c r="F263" s="84" t="s">
        <v>316</v>
      </c>
      <c r="G263" s="87">
        <v>1</v>
      </c>
      <c r="H263" s="195"/>
      <c r="I263" s="90"/>
      <c r="J263" s="90"/>
      <c r="L263" s="18"/>
    </row>
    <row r="264" spans="1:12" s="19" customFormat="1" ht="27" customHeight="1" outlineLevel="1">
      <c r="A264" s="84"/>
      <c r="B264" s="85" t="s">
        <v>73</v>
      </c>
      <c r="C264" s="85" t="s">
        <v>9</v>
      </c>
      <c r="D264" s="85" t="s">
        <v>10</v>
      </c>
      <c r="E264" s="83" t="s">
        <v>128</v>
      </c>
      <c r="F264" s="84" t="s">
        <v>316</v>
      </c>
      <c r="G264" s="87">
        <f>11</f>
        <v>11</v>
      </c>
      <c r="H264" s="88"/>
      <c r="I264" s="90"/>
      <c r="J264" s="90"/>
      <c r="L264" s="18"/>
    </row>
    <row r="265" spans="1:12" s="19" customFormat="1" ht="30" customHeight="1" outlineLevel="1">
      <c r="A265" s="84"/>
      <c r="B265" s="85" t="s">
        <v>74</v>
      </c>
      <c r="C265" s="85" t="s">
        <v>9</v>
      </c>
      <c r="D265" s="85" t="s">
        <v>10</v>
      </c>
      <c r="E265" s="83" t="s">
        <v>521</v>
      </c>
      <c r="F265" s="84" t="s">
        <v>316</v>
      </c>
      <c r="G265" s="87">
        <v>1</v>
      </c>
      <c r="H265" s="88"/>
      <c r="I265" s="90"/>
      <c r="J265" s="90"/>
      <c r="L265" s="18"/>
    </row>
    <row r="266" spans="1:12" s="19" customFormat="1" ht="21.6" customHeight="1" outlineLevel="1">
      <c r="A266" s="84"/>
      <c r="B266" s="85" t="s">
        <v>75</v>
      </c>
      <c r="C266" s="85" t="s">
        <v>9</v>
      </c>
      <c r="D266" s="85" t="s">
        <v>10</v>
      </c>
      <c r="E266" s="83" t="s">
        <v>129</v>
      </c>
      <c r="F266" s="84" t="s">
        <v>316</v>
      </c>
      <c r="G266" s="87">
        <v>1</v>
      </c>
      <c r="H266" s="88"/>
      <c r="I266" s="90"/>
      <c r="J266" s="90"/>
      <c r="L266" s="18"/>
    </row>
    <row r="267" spans="1:12" s="19" customFormat="1" ht="54" outlineLevel="1">
      <c r="A267" s="84"/>
      <c r="B267" s="85" t="s">
        <v>76</v>
      </c>
      <c r="C267" s="85" t="s">
        <v>9</v>
      </c>
      <c r="D267" s="85" t="s">
        <v>10</v>
      </c>
      <c r="E267" s="110" t="s">
        <v>290</v>
      </c>
      <c r="F267" s="84" t="s">
        <v>316</v>
      </c>
      <c r="G267" s="87">
        <v>2</v>
      </c>
      <c r="H267" s="88"/>
      <c r="I267" s="90"/>
      <c r="J267" s="90"/>
      <c r="L267" s="18"/>
    </row>
    <row r="268" spans="1:12" ht="18" outlineLevel="1">
      <c r="A268" s="84"/>
      <c r="B268" s="77" t="s">
        <v>77</v>
      </c>
      <c r="C268" s="77"/>
      <c r="D268" s="77"/>
      <c r="E268" s="81" t="s">
        <v>237</v>
      </c>
      <c r="F268" s="83"/>
      <c r="G268" s="88"/>
      <c r="H268" s="88"/>
      <c r="I268" s="90"/>
      <c r="J268" s="90"/>
      <c r="L268" s="12"/>
    </row>
    <row r="269" spans="1:12" s="19" customFormat="1" ht="23.45" customHeight="1" outlineLevel="1">
      <c r="A269" s="84"/>
      <c r="B269" s="85" t="s">
        <v>78</v>
      </c>
      <c r="C269" s="85" t="s">
        <v>9</v>
      </c>
      <c r="D269" s="85"/>
      <c r="E269" s="83" t="s">
        <v>238</v>
      </c>
      <c r="F269" s="84" t="s">
        <v>345</v>
      </c>
      <c r="G269" s="87">
        <v>12</v>
      </c>
      <c r="H269" s="88"/>
      <c r="I269" s="90"/>
      <c r="J269" s="90"/>
      <c r="L269" s="18"/>
    </row>
    <row r="270" spans="1:12" s="19" customFormat="1" ht="23.45" customHeight="1" outlineLevel="1">
      <c r="A270" s="84"/>
      <c r="B270" s="85" t="s">
        <v>79</v>
      </c>
      <c r="C270" s="85" t="s">
        <v>9</v>
      </c>
      <c r="D270" s="85" t="s">
        <v>321</v>
      </c>
      <c r="E270" s="83" t="s">
        <v>239</v>
      </c>
      <c r="F270" s="84" t="s">
        <v>345</v>
      </c>
      <c r="G270" s="87">
        <v>18</v>
      </c>
      <c r="H270" s="88"/>
      <c r="I270" s="90"/>
      <c r="J270" s="90"/>
      <c r="L270" s="18"/>
    </row>
    <row r="271" spans="1:12" s="19" customFormat="1" ht="18" outlineLevel="1">
      <c r="A271" s="84"/>
      <c r="B271" s="85"/>
      <c r="C271" s="85"/>
      <c r="D271" s="85"/>
      <c r="E271" s="83"/>
      <c r="F271" s="84"/>
      <c r="G271" s="87"/>
      <c r="H271" s="88"/>
      <c r="I271" s="90"/>
      <c r="J271" s="90"/>
      <c r="L271" s="18"/>
    </row>
    <row r="272" spans="1:12" s="19" customFormat="1" ht="18" outlineLevel="1">
      <c r="A272" s="84"/>
      <c r="B272" s="77" t="s">
        <v>80</v>
      </c>
      <c r="C272" s="77"/>
      <c r="D272" s="77"/>
      <c r="E272" s="81" t="s">
        <v>81</v>
      </c>
      <c r="F272" s="83"/>
      <c r="G272" s="88"/>
      <c r="H272" s="88"/>
      <c r="I272" s="90"/>
      <c r="J272" s="90"/>
      <c r="L272" s="18"/>
    </row>
    <row r="273" spans="1:12" s="19" customFormat="1" ht="18" outlineLevel="1">
      <c r="A273" s="84"/>
      <c r="B273" s="77" t="s">
        <v>82</v>
      </c>
      <c r="C273" s="77"/>
      <c r="D273" s="77"/>
      <c r="E273" s="81" t="s">
        <v>240</v>
      </c>
      <c r="F273" s="83"/>
      <c r="G273" s="88"/>
      <c r="H273" s="88"/>
      <c r="I273" s="90"/>
      <c r="J273" s="90"/>
      <c r="L273" s="18"/>
    </row>
    <row r="274" spans="1:12" s="19" customFormat="1" ht="29.45" customHeight="1" outlineLevel="1">
      <c r="A274" s="84"/>
      <c r="B274" s="85" t="s">
        <v>241</v>
      </c>
      <c r="C274" s="85" t="s">
        <v>629</v>
      </c>
      <c r="D274" s="85" t="s">
        <v>321</v>
      </c>
      <c r="E274" s="110" t="s">
        <v>630</v>
      </c>
      <c r="F274" s="84" t="s">
        <v>345</v>
      </c>
      <c r="G274" s="114">
        <v>84</v>
      </c>
      <c r="H274" s="88"/>
      <c r="I274" s="90"/>
      <c r="J274" s="90"/>
      <c r="L274" s="18"/>
    </row>
    <row r="275" spans="1:12" s="19" customFormat="1" ht="37.15" customHeight="1" outlineLevel="1">
      <c r="A275" s="84"/>
      <c r="B275" s="85" t="s">
        <v>243</v>
      </c>
      <c r="C275" s="85" t="s">
        <v>9</v>
      </c>
      <c r="D275" s="85"/>
      <c r="E275" s="110" t="s">
        <v>242</v>
      </c>
      <c r="F275" s="84" t="s">
        <v>345</v>
      </c>
      <c r="G275" s="114">
        <v>234</v>
      </c>
      <c r="H275" s="88"/>
      <c r="I275" s="90"/>
      <c r="J275" s="90"/>
      <c r="L275" s="18"/>
    </row>
    <row r="276" spans="1:12" s="19" customFormat="1" ht="54" outlineLevel="1">
      <c r="A276" s="84"/>
      <c r="B276" s="85" t="s">
        <v>245</v>
      </c>
      <c r="C276" s="85">
        <v>94655</v>
      </c>
      <c r="D276" s="85" t="s">
        <v>321</v>
      </c>
      <c r="E276" s="110" t="s">
        <v>244</v>
      </c>
      <c r="F276" s="84" t="s">
        <v>345</v>
      </c>
      <c r="G276" s="114">
        <v>60</v>
      </c>
      <c r="H276" s="195"/>
      <c r="I276" s="90"/>
      <c r="J276" s="90"/>
      <c r="L276" s="18"/>
    </row>
    <row r="277" spans="1:12" s="19" customFormat="1" ht="36" outlineLevel="1">
      <c r="A277" s="84"/>
      <c r="B277" s="85" t="s">
        <v>600</v>
      </c>
      <c r="C277" s="85" t="s">
        <v>788</v>
      </c>
      <c r="D277" s="85" t="s">
        <v>789</v>
      </c>
      <c r="E277" s="110" t="s">
        <v>787</v>
      </c>
      <c r="F277" s="84" t="s">
        <v>345</v>
      </c>
      <c r="G277" s="114">
        <v>48</v>
      </c>
      <c r="H277" s="88"/>
      <c r="I277" s="90"/>
      <c r="J277" s="90"/>
      <c r="L277" s="18"/>
    </row>
    <row r="278" spans="1:12" s="19" customFormat="1" ht="18" outlineLevel="1">
      <c r="A278" s="84"/>
      <c r="B278" s="77" t="s">
        <v>83</v>
      </c>
      <c r="C278" s="77"/>
      <c r="D278" s="77"/>
      <c r="E278" s="81" t="s">
        <v>85</v>
      </c>
      <c r="F278" s="83"/>
      <c r="G278" s="88"/>
      <c r="H278" s="88"/>
      <c r="I278" s="90"/>
      <c r="J278" s="90"/>
      <c r="L278" s="18"/>
    </row>
    <row r="279" spans="1:12" s="19" customFormat="1" ht="25.15" customHeight="1" outlineLevel="1">
      <c r="A279" s="84"/>
      <c r="B279" s="85" t="s">
        <v>246</v>
      </c>
      <c r="C279" s="85" t="s">
        <v>786</v>
      </c>
      <c r="D279" s="85" t="s">
        <v>789</v>
      </c>
      <c r="E279" s="86" t="s">
        <v>785</v>
      </c>
      <c r="F279" s="84" t="s">
        <v>316</v>
      </c>
      <c r="G279" s="88">
        <v>20</v>
      </c>
      <c r="H279" s="88"/>
      <c r="I279" s="90"/>
      <c r="J279" s="90"/>
      <c r="L279" s="18"/>
    </row>
    <row r="280" spans="1:12" s="19" customFormat="1" ht="33.75" customHeight="1" outlineLevel="1">
      <c r="A280" s="84"/>
      <c r="B280" s="85" t="s">
        <v>247</v>
      </c>
      <c r="C280" s="85" t="s">
        <v>812</v>
      </c>
      <c r="D280" s="85" t="s">
        <v>321</v>
      </c>
      <c r="E280" s="86" t="s">
        <v>86</v>
      </c>
      <c r="F280" s="103" t="s">
        <v>316</v>
      </c>
      <c r="G280" s="99">
        <v>6</v>
      </c>
      <c r="H280" s="88"/>
      <c r="I280" s="90"/>
      <c r="J280" s="90"/>
      <c r="L280" s="18"/>
    </row>
    <row r="281" spans="1:12" s="19" customFormat="1" ht="22.15" customHeight="1" outlineLevel="1">
      <c r="A281" s="84"/>
      <c r="B281" s="85" t="s">
        <v>248</v>
      </c>
      <c r="C281" s="85">
        <v>6171</v>
      </c>
      <c r="D281" s="85" t="s">
        <v>321</v>
      </c>
      <c r="E281" s="86" t="s">
        <v>87</v>
      </c>
      <c r="F281" s="103" t="s">
        <v>316</v>
      </c>
      <c r="G281" s="99">
        <v>6</v>
      </c>
      <c r="H281" s="195"/>
      <c r="I281" s="90"/>
      <c r="J281" s="90"/>
      <c r="L281" s="18"/>
    </row>
    <row r="282" spans="1:12" s="19" customFormat="1" ht="22.9" customHeight="1" outlineLevel="1">
      <c r="A282" s="84"/>
      <c r="B282" s="85" t="s">
        <v>249</v>
      </c>
      <c r="C282" s="163" t="s">
        <v>813</v>
      </c>
      <c r="D282" s="85" t="s">
        <v>321</v>
      </c>
      <c r="E282" s="86" t="s">
        <v>88</v>
      </c>
      <c r="F282" s="84" t="s">
        <v>316</v>
      </c>
      <c r="G282" s="88">
        <v>4</v>
      </c>
      <c r="H282" s="88"/>
      <c r="I282" s="90"/>
      <c r="J282" s="90"/>
      <c r="L282" s="18"/>
    </row>
    <row r="283" spans="1:12" s="19" customFormat="1" ht="23.45" customHeight="1" outlineLevel="1">
      <c r="A283" s="84"/>
      <c r="B283" s="85" t="s">
        <v>250</v>
      </c>
      <c r="C283" s="85">
        <v>83716</v>
      </c>
      <c r="D283" s="85" t="s">
        <v>321</v>
      </c>
      <c r="E283" s="86" t="s">
        <v>251</v>
      </c>
      <c r="F283" s="84" t="s">
        <v>316</v>
      </c>
      <c r="G283" s="88">
        <v>4</v>
      </c>
      <c r="H283" s="88"/>
      <c r="I283" s="90"/>
      <c r="J283" s="90"/>
      <c r="L283" s="18"/>
    </row>
    <row r="284" spans="1:12" s="19" customFormat="1" ht="24" customHeight="1" outlineLevel="1">
      <c r="A284" s="84"/>
      <c r="B284" s="85" t="s">
        <v>252</v>
      </c>
      <c r="C284" s="85">
        <v>72285</v>
      </c>
      <c r="D284" s="85" t="s">
        <v>321</v>
      </c>
      <c r="E284" s="86" t="s">
        <v>89</v>
      </c>
      <c r="F284" s="84" t="s">
        <v>316</v>
      </c>
      <c r="G284" s="88">
        <v>1</v>
      </c>
      <c r="H284" s="195"/>
      <c r="I284" s="90"/>
      <c r="J284" s="90"/>
      <c r="L284" s="18"/>
    </row>
    <row r="285" spans="1:12" s="19" customFormat="1" ht="25.15" customHeight="1" outlineLevel="1">
      <c r="A285" s="84"/>
      <c r="B285" s="85" t="s">
        <v>253</v>
      </c>
      <c r="C285" s="164" t="s">
        <v>814</v>
      </c>
      <c r="D285" s="85" t="s">
        <v>321</v>
      </c>
      <c r="E285" s="86" t="s">
        <v>254</v>
      </c>
      <c r="F285" s="84" t="s">
        <v>316</v>
      </c>
      <c r="G285" s="88">
        <v>2</v>
      </c>
      <c r="H285" s="197"/>
      <c r="I285" s="90"/>
      <c r="J285" s="90"/>
      <c r="L285" s="18"/>
    </row>
    <row r="286" spans="1:12" s="19" customFormat="1" ht="21.6" customHeight="1" outlineLevel="1">
      <c r="A286" s="84"/>
      <c r="B286" s="85" t="s">
        <v>255</v>
      </c>
      <c r="C286" s="163" t="s">
        <v>815</v>
      </c>
      <c r="D286" s="85" t="s">
        <v>321</v>
      </c>
      <c r="E286" s="86" t="s">
        <v>90</v>
      </c>
      <c r="F286" s="84" t="s">
        <v>316</v>
      </c>
      <c r="G286" s="88">
        <v>2</v>
      </c>
      <c r="H286" s="88"/>
      <c r="I286" s="90"/>
      <c r="J286" s="90"/>
      <c r="L286" s="18"/>
    </row>
    <row r="287" spans="1:12" s="19" customFormat="1" ht="27" customHeight="1" outlineLevel="1">
      <c r="A287" s="84"/>
      <c r="B287" s="85" t="s">
        <v>256</v>
      </c>
      <c r="C287" s="186" t="s">
        <v>816</v>
      </c>
      <c r="D287" s="85" t="s">
        <v>321</v>
      </c>
      <c r="E287" s="86" t="s">
        <v>257</v>
      </c>
      <c r="F287" s="115" t="s">
        <v>345</v>
      </c>
      <c r="G287" s="88">
        <v>12</v>
      </c>
      <c r="H287" s="88"/>
      <c r="I287" s="90"/>
      <c r="J287" s="90"/>
      <c r="L287" s="18"/>
    </row>
    <row r="288" spans="1:12" ht="35.1" customHeight="1" outlineLevel="1">
      <c r="A288" s="84"/>
      <c r="B288" s="202" t="s">
        <v>91</v>
      </c>
      <c r="C288" s="203"/>
      <c r="D288" s="203"/>
      <c r="E288" s="203"/>
      <c r="F288" s="203"/>
      <c r="G288" s="203"/>
      <c r="H288" s="203"/>
      <c r="I288" s="204"/>
      <c r="J288" s="144"/>
      <c r="L288" s="12"/>
    </row>
    <row r="289" spans="1:12" ht="18">
      <c r="A289" s="84"/>
      <c r="B289" s="85"/>
      <c r="C289" s="85"/>
      <c r="D289" s="85"/>
      <c r="E289" s="86"/>
      <c r="F289" s="84"/>
      <c r="G289" s="87"/>
      <c r="H289" s="88"/>
      <c r="I289" s="90"/>
      <c r="J289" s="90"/>
      <c r="L289" s="12"/>
    </row>
    <row r="290" spans="1:12" ht="18">
      <c r="A290" s="84"/>
      <c r="B290" s="77">
        <v>15</v>
      </c>
      <c r="C290" s="77"/>
      <c r="D290" s="77"/>
      <c r="E290" s="81" t="s">
        <v>258</v>
      </c>
      <c r="F290" s="81"/>
      <c r="G290" s="80"/>
      <c r="H290" s="80"/>
      <c r="I290" s="81"/>
      <c r="J290" s="82"/>
      <c r="L290" s="12"/>
    </row>
    <row r="291" spans="1:12" s="19" customFormat="1" ht="25.15" customHeight="1" outlineLevel="1">
      <c r="A291" s="84"/>
      <c r="B291" s="85" t="s">
        <v>259</v>
      </c>
      <c r="C291" s="85">
        <v>89482</v>
      </c>
      <c r="D291" s="85" t="s">
        <v>321</v>
      </c>
      <c r="E291" s="110" t="s">
        <v>265</v>
      </c>
      <c r="F291" s="84" t="s">
        <v>316</v>
      </c>
      <c r="G291" s="87">
        <v>6</v>
      </c>
      <c r="H291" s="88"/>
      <c r="I291" s="90"/>
      <c r="J291" s="90"/>
      <c r="L291" s="18"/>
    </row>
    <row r="292" spans="1:12" s="19" customFormat="1" ht="28.9" customHeight="1" outlineLevel="1">
      <c r="A292" s="84"/>
      <c r="B292" s="85" t="s">
        <v>260</v>
      </c>
      <c r="C292" s="85">
        <v>11714</v>
      </c>
      <c r="D292" s="85" t="s">
        <v>732</v>
      </c>
      <c r="E292" s="110" t="s">
        <v>267</v>
      </c>
      <c r="F292" s="84" t="s">
        <v>316</v>
      </c>
      <c r="G292" s="87">
        <v>9</v>
      </c>
      <c r="H292" s="88"/>
      <c r="I292" s="90"/>
      <c r="J292" s="90"/>
      <c r="L292" s="18"/>
    </row>
    <row r="293" spans="1:12" s="19" customFormat="1" ht="24" customHeight="1" outlineLevel="1">
      <c r="A293" s="84"/>
      <c r="B293" s="85" t="s">
        <v>261</v>
      </c>
      <c r="C293" s="163" t="s">
        <v>817</v>
      </c>
      <c r="D293" s="85" t="s">
        <v>818</v>
      </c>
      <c r="E293" s="110" t="s">
        <v>270</v>
      </c>
      <c r="F293" s="84" t="s">
        <v>316</v>
      </c>
      <c r="G293" s="87">
        <v>4</v>
      </c>
      <c r="H293" s="88"/>
      <c r="I293" s="90"/>
      <c r="J293" s="90"/>
      <c r="L293" s="18"/>
    </row>
    <row r="294" spans="1:12" s="19" customFormat="1" ht="27" customHeight="1" outlineLevel="1">
      <c r="A294" s="84"/>
      <c r="B294" s="85" t="s">
        <v>262</v>
      </c>
      <c r="C294" s="165" t="s">
        <v>819</v>
      </c>
      <c r="D294" s="85" t="s">
        <v>820</v>
      </c>
      <c r="E294" s="110" t="s">
        <v>273</v>
      </c>
      <c r="F294" s="84" t="s">
        <v>316</v>
      </c>
      <c r="G294" s="87">
        <v>4</v>
      </c>
      <c r="H294" s="88"/>
      <c r="I294" s="90"/>
      <c r="J294" s="90"/>
      <c r="L294" s="18"/>
    </row>
    <row r="295" spans="1:12" s="19" customFormat="1" ht="25.15" customHeight="1" outlineLevel="1">
      <c r="A295" s="84"/>
      <c r="B295" s="85" t="s">
        <v>263</v>
      </c>
      <c r="C295" s="163" t="s">
        <v>821</v>
      </c>
      <c r="D295" s="85" t="s">
        <v>820</v>
      </c>
      <c r="E295" s="110" t="s">
        <v>275</v>
      </c>
      <c r="F295" s="84" t="s">
        <v>316</v>
      </c>
      <c r="G295" s="87">
        <v>6</v>
      </c>
      <c r="H295" s="88"/>
      <c r="I295" s="90"/>
      <c r="J295" s="90"/>
      <c r="L295" s="18"/>
    </row>
    <row r="296" spans="1:12" s="19" customFormat="1" ht="48.6" customHeight="1" outlineLevel="1">
      <c r="A296" s="84"/>
      <c r="B296" s="85" t="s">
        <v>264</v>
      </c>
      <c r="C296" s="165" t="s">
        <v>822</v>
      </c>
      <c r="D296" s="85" t="s">
        <v>321</v>
      </c>
      <c r="E296" s="110" t="s">
        <v>277</v>
      </c>
      <c r="F296" s="84" t="s">
        <v>345</v>
      </c>
      <c r="G296" s="87">
        <v>192</v>
      </c>
      <c r="H296" s="88"/>
      <c r="I296" s="90"/>
      <c r="J296" s="90"/>
      <c r="L296" s="18"/>
    </row>
    <row r="297" spans="1:12" s="19" customFormat="1" ht="36.6" customHeight="1" outlineLevel="1">
      <c r="A297" s="84"/>
      <c r="B297" s="85" t="s">
        <v>266</v>
      </c>
      <c r="C297" s="85" t="s">
        <v>100</v>
      </c>
      <c r="D297" s="85" t="s">
        <v>321</v>
      </c>
      <c r="E297" s="110" t="s">
        <v>279</v>
      </c>
      <c r="F297" s="84" t="s">
        <v>345</v>
      </c>
      <c r="G297" s="87">
        <v>96</v>
      </c>
      <c r="H297" s="88"/>
      <c r="I297" s="90"/>
      <c r="J297" s="90"/>
      <c r="L297" s="18"/>
    </row>
    <row r="298" spans="1:12" s="19" customFormat="1" ht="40.9" customHeight="1" outlineLevel="1">
      <c r="A298" s="84"/>
      <c r="B298" s="85" t="s">
        <v>268</v>
      </c>
      <c r="C298" s="85" t="s">
        <v>98</v>
      </c>
      <c r="D298" s="85" t="s">
        <v>321</v>
      </c>
      <c r="E298" s="110" t="s">
        <v>281</v>
      </c>
      <c r="F298" s="84" t="s">
        <v>345</v>
      </c>
      <c r="G298" s="87">
        <v>102</v>
      </c>
      <c r="H298" s="88"/>
      <c r="I298" s="90"/>
      <c r="J298" s="90"/>
      <c r="L298" s="18"/>
    </row>
    <row r="299" spans="1:12" s="19" customFormat="1" ht="38.450000000000003" customHeight="1" outlineLevel="1">
      <c r="A299" s="84"/>
      <c r="B299" s="85" t="s">
        <v>269</v>
      </c>
      <c r="C299" s="85" t="s">
        <v>96</v>
      </c>
      <c r="D299" s="85" t="s">
        <v>321</v>
      </c>
      <c r="E299" s="110" t="s">
        <v>283</v>
      </c>
      <c r="F299" s="84" t="s">
        <v>345</v>
      </c>
      <c r="G299" s="87">
        <v>48</v>
      </c>
      <c r="H299" s="88"/>
      <c r="I299" s="90"/>
      <c r="J299" s="90"/>
      <c r="L299" s="18"/>
    </row>
    <row r="300" spans="1:12" s="19" customFormat="1" ht="37.15" customHeight="1" outlineLevel="1">
      <c r="A300" s="84"/>
      <c r="B300" s="85" t="s">
        <v>271</v>
      </c>
      <c r="C300" s="85" t="s">
        <v>84</v>
      </c>
      <c r="D300" s="85" t="s">
        <v>321</v>
      </c>
      <c r="E300" s="110" t="s">
        <v>285</v>
      </c>
      <c r="F300" s="84" t="s">
        <v>345</v>
      </c>
      <c r="G300" s="87">
        <v>12</v>
      </c>
      <c r="H300" s="88"/>
      <c r="I300" s="90"/>
      <c r="J300" s="90"/>
      <c r="L300" s="18"/>
    </row>
    <row r="301" spans="1:12" s="19" customFormat="1" ht="22.9" customHeight="1" outlineLevel="1">
      <c r="A301" s="84"/>
      <c r="B301" s="85" t="s">
        <v>272</v>
      </c>
      <c r="C301" s="85">
        <v>72291</v>
      </c>
      <c r="D301" s="85" t="s">
        <v>321</v>
      </c>
      <c r="E301" s="110" t="s">
        <v>522</v>
      </c>
      <c r="F301" s="84"/>
      <c r="G301" s="87">
        <v>1</v>
      </c>
      <c r="H301" s="88"/>
      <c r="I301" s="90"/>
      <c r="J301" s="90"/>
      <c r="L301" s="18"/>
    </row>
    <row r="302" spans="1:12" s="19" customFormat="1" ht="26.45" customHeight="1" outlineLevel="1">
      <c r="A302" s="84"/>
      <c r="B302" s="85" t="s">
        <v>274</v>
      </c>
      <c r="C302" s="85">
        <v>98107</v>
      </c>
      <c r="D302" s="85" t="s">
        <v>321</v>
      </c>
      <c r="E302" s="110" t="s">
        <v>523</v>
      </c>
      <c r="F302" s="84" t="s">
        <v>316</v>
      </c>
      <c r="G302" s="87">
        <v>1</v>
      </c>
      <c r="H302" s="162"/>
      <c r="I302" s="90"/>
      <c r="J302" s="90"/>
      <c r="L302" s="18"/>
    </row>
    <row r="303" spans="1:12" s="19" customFormat="1" ht="48.6" customHeight="1" outlineLevel="1">
      <c r="A303" s="84"/>
      <c r="B303" s="85" t="s">
        <v>276</v>
      </c>
      <c r="C303" s="85"/>
      <c r="D303" s="85" t="s">
        <v>321</v>
      </c>
      <c r="E303" s="110" t="s">
        <v>287</v>
      </c>
      <c r="F303" s="84" t="s">
        <v>316</v>
      </c>
      <c r="G303" s="87">
        <v>7</v>
      </c>
      <c r="H303" s="88"/>
      <c r="I303" s="90"/>
      <c r="J303" s="90"/>
      <c r="L303" s="18"/>
    </row>
    <row r="304" spans="1:12" s="19" customFormat="1" ht="54" outlineLevel="1">
      <c r="A304" s="84"/>
      <c r="B304" s="85" t="s">
        <v>278</v>
      </c>
      <c r="C304" s="85"/>
      <c r="D304" s="85" t="s">
        <v>10</v>
      </c>
      <c r="E304" s="110" t="s">
        <v>288</v>
      </c>
      <c r="F304" s="84" t="s">
        <v>316</v>
      </c>
      <c r="G304" s="87">
        <v>2</v>
      </c>
      <c r="H304" s="88"/>
      <c r="I304" s="90"/>
      <c r="J304" s="90"/>
      <c r="L304" s="18"/>
    </row>
    <row r="305" spans="1:12" s="19" customFormat="1" ht="50.45" customHeight="1" outlineLevel="1">
      <c r="A305" s="84"/>
      <c r="B305" s="85" t="s">
        <v>280</v>
      </c>
      <c r="C305" s="85"/>
      <c r="D305" s="85" t="s">
        <v>321</v>
      </c>
      <c r="E305" s="110" t="s">
        <v>289</v>
      </c>
      <c r="F305" s="84" t="s">
        <v>316</v>
      </c>
      <c r="G305" s="87">
        <v>4</v>
      </c>
      <c r="H305" s="88"/>
      <c r="I305" s="90"/>
      <c r="J305" s="90"/>
      <c r="L305" s="18"/>
    </row>
    <row r="306" spans="1:12" s="19" customFormat="1" ht="31.9" customHeight="1" outlineLevel="1">
      <c r="A306" s="84"/>
      <c r="B306" s="85" t="s">
        <v>282</v>
      </c>
      <c r="C306" s="85"/>
      <c r="D306" s="85" t="s">
        <v>321</v>
      </c>
      <c r="E306" s="110" t="s">
        <v>524</v>
      </c>
      <c r="F306" s="84" t="s">
        <v>316</v>
      </c>
      <c r="G306" s="87">
        <v>1</v>
      </c>
      <c r="H306" s="88"/>
      <c r="I306" s="90"/>
      <c r="J306" s="90"/>
      <c r="L306" s="18"/>
    </row>
    <row r="307" spans="1:12" s="19" customFormat="1" ht="26.45" customHeight="1" outlineLevel="1">
      <c r="A307" s="84"/>
      <c r="B307" s="85" t="s">
        <v>284</v>
      </c>
      <c r="C307" s="85">
        <v>98072</v>
      </c>
      <c r="D307" s="85" t="s">
        <v>321</v>
      </c>
      <c r="E307" s="110" t="s">
        <v>525</v>
      </c>
      <c r="F307" s="84" t="s">
        <v>316</v>
      </c>
      <c r="G307" s="87">
        <v>1</v>
      </c>
      <c r="H307" s="162"/>
      <c r="I307" s="90"/>
      <c r="J307" s="90"/>
      <c r="L307" s="18"/>
    </row>
    <row r="308" spans="1:12" s="19" customFormat="1" ht="33.6" customHeight="1" outlineLevel="1">
      <c r="A308" s="84"/>
      <c r="B308" s="85" t="s">
        <v>286</v>
      </c>
      <c r="C308" s="85">
        <v>98068</v>
      </c>
      <c r="D308" s="85" t="s">
        <v>321</v>
      </c>
      <c r="E308" s="110" t="s">
        <v>526</v>
      </c>
      <c r="F308" s="84" t="s">
        <v>316</v>
      </c>
      <c r="G308" s="87">
        <v>1</v>
      </c>
      <c r="H308" s="162"/>
      <c r="I308" s="90"/>
      <c r="J308" s="90"/>
      <c r="L308" s="18"/>
    </row>
    <row r="309" spans="1:12" ht="36" customHeight="1" outlineLevel="1">
      <c r="A309" s="84"/>
      <c r="B309" s="202" t="s">
        <v>92</v>
      </c>
      <c r="C309" s="203"/>
      <c r="D309" s="203"/>
      <c r="E309" s="203"/>
      <c r="F309" s="203"/>
      <c r="G309" s="203"/>
      <c r="H309" s="203"/>
      <c r="I309" s="204"/>
      <c r="J309" s="144"/>
      <c r="L309" s="12"/>
    </row>
    <row r="310" spans="1:12" ht="18">
      <c r="A310" s="84"/>
      <c r="B310" s="97"/>
      <c r="C310" s="97"/>
      <c r="D310" s="97"/>
      <c r="E310" s="116"/>
      <c r="F310" s="116"/>
      <c r="G310" s="117"/>
      <c r="H310" s="117"/>
      <c r="I310" s="116"/>
      <c r="J310" s="101"/>
      <c r="L310" s="12"/>
    </row>
    <row r="311" spans="1:12" ht="18">
      <c r="A311" s="84"/>
      <c r="B311" s="77">
        <v>16</v>
      </c>
      <c r="C311" s="77"/>
      <c r="D311" s="77"/>
      <c r="E311" s="81" t="s">
        <v>124</v>
      </c>
      <c r="F311" s="81"/>
      <c r="G311" s="80"/>
      <c r="H311" s="80"/>
      <c r="I311" s="81"/>
      <c r="J311" s="82"/>
      <c r="L311" s="12"/>
    </row>
    <row r="312" spans="1:12" ht="102.6" customHeight="1" outlineLevel="1">
      <c r="A312" s="84"/>
      <c r="B312" s="85" t="s">
        <v>93</v>
      </c>
      <c r="C312" s="164" t="s">
        <v>827</v>
      </c>
      <c r="D312" s="85" t="s">
        <v>321</v>
      </c>
      <c r="E312" s="110" t="s">
        <v>466</v>
      </c>
      <c r="F312" s="84" t="s">
        <v>316</v>
      </c>
      <c r="G312" s="87">
        <v>2</v>
      </c>
      <c r="H312" s="108"/>
      <c r="I312" s="143"/>
      <c r="J312" s="143"/>
      <c r="L312" s="12"/>
    </row>
    <row r="313" spans="1:12" ht="80.45" customHeight="1" outlineLevel="1">
      <c r="A313" s="84"/>
      <c r="B313" s="85" t="s">
        <v>94</v>
      </c>
      <c r="C313" s="164" t="s">
        <v>826</v>
      </c>
      <c r="D313" s="85" t="s">
        <v>321</v>
      </c>
      <c r="E313" s="110" t="s">
        <v>467</v>
      </c>
      <c r="F313" s="84" t="s">
        <v>316</v>
      </c>
      <c r="G313" s="87">
        <v>3</v>
      </c>
      <c r="H313" s="108"/>
      <c r="I313" s="143"/>
      <c r="J313" s="143"/>
      <c r="L313" s="12"/>
    </row>
    <row r="314" spans="1:12" ht="79.150000000000006" customHeight="1" outlineLevel="1">
      <c r="A314" s="84"/>
      <c r="B314" s="85" t="s">
        <v>95</v>
      </c>
      <c r="C314" s="85"/>
      <c r="D314" s="85" t="s">
        <v>9</v>
      </c>
      <c r="E314" s="110" t="s">
        <v>468</v>
      </c>
      <c r="F314" s="84" t="s">
        <v>316</v>
      </c>
      <c r="G314" s="87">
        <v>9</v>
      </c>
      <c r="H314" s="108"/>
      <c r="I314" s="143"/>
      <c r="J314" s="143"/>
      <c r="L314" s="12"/>
    </row>
    <row r="315" spans="1:12" ht="57.6" customHeight="1" outlineLevel="1">
      <c r="A315" s="84"/>
      <c r="B315" s="85" t="s">
        <v>97</v>
      </c>
      <c r="C315" s="187" t="s">
        <v>825</v>
      </c>
      <c r="D315" s="85" t="s">
        <v>321</v>
      </c>
      <c r="E315" s="110" t="s">
        <v>471</v>
      </c>
      <c r="F315" s="84" t="s">
        <v>316</v>
      </c>
      <c r="G315" s="87">
        <v>11</v>
      </c>
      <c r="H315" s="108"/>
      <c r="I315" s="143"/>
      <c r="J315" s="143"/>
      <c r="L315" s="12"/>
    </row>
    <row r="316" spans="1:12" ht="58.15" customHeight="1" outlineLevel="1">
      <c r="A316" s="84"/>
      <c r="B316" s="85" t="s">
        <v>99</v>
      </c>
      <c r="C316" s="118" t="s">
        <v>9</v>
      </c>
      <c r="D316" s="85" t="s">
        <v>10</v>
      </c>
      <c r="E316" s="110" t="s">
        <v>473</v>
      </c>
      <c r="F316" s="84" t="s">
        <v>316</v>
      </c>
      <c r="G316" s="87">
        <v>9</v>
      </c>
      <c r="H316" s="108"/>
      <c r="I316" s="143"/>
      <c r="J316" s="143"/>
      <c r="L316" s="12"/>
    </row>
    <row r="317" spans="1:12" ht="72" customHeight="1" outlineLevel="1">
      <c r="A317" s="84"/>
      <c r="B317" s="85" t="s">
        <v>101</v>
      </c>
      <c r="C317" s="118" t="s">
        <v>9</v>
      </c>
      <c r="D317" s="85" t="s">
        <v>10</v>
      </c>
      <c r="E317" s="110" t="s">
        <v>470</v>
      </c>
      <c r="F317" s="84" t="s">
        <v>316</v>
      </c>
      <c r="G317" s="87">
        <v>2</v>
      </c>
      <c r="H317" s="108"/>
      <c r="I317" s="143"/>
      <c r="J317" s="143"/>
      <c r="L317" s="12"/>
    </row>
    <row r="318" spans="1:12" ht="37.9" customHeight="1" outlineLevel="1">
      <c r="A318" s="84"/>
      <c r="B318" s="85" t="s">
        <v>102</v>
      </c>
      <c r="C318" s="85" t="s">
        <v>125</v>
      </c>
      <c r="D318" s="85" t="s">
        <v>321</v>
      </c>
      <c r="E318" s="110" t="s">
        <v>472</v>
      </c>
      <c r="F318" s="84" t="s">
        <v>316</v>
      </c>
      <c r="G318" s="87">
        <v>3</v>
      </c>
      <c r="H318" s="108"/>
      <c r="I318" s="143"/>
      <c r="J318" s="143"/>
      <c r="L318" s="12"/>
    </row>
    <row r="319" spans="1:12" ht="51.6" customHeight="1" outlineLevel="1">
      <c r="A319" s="84"/>
      <c r="B319" s="85" t="s">
        <v>103</v>
      </c>
      <c r="C319" s="85" t="s">
        <v>9</v>
      </c>
      <c r="D319" s="85" t="s">
        <v>10</v>
      </c>
      <c r="E319" s="110" t="s">
        <v>474</v>
      </c>
      <c r="F319" s="84" t="s">
        <v>316</v>
      </c>
      <c r="G319" s="87">
        <v>14</v>
      </c>
      <c r="H319" s="108"/>
      <c r="I319" s="143"/>
      <c r="J319" s="143"/>
      <c r="L319" s="12"/>
    </row>
    <row r="320" spans="1:12" ht="39" customHeight="1" outlineLevel="1">
      <c r="A320" s="84"/>
      <c r="B320" s="85" t="s">
        <v>104</v>
      </c>
      <c r="C320" s="118" t="s">
        <v>9</v>
      </c>
      <c r="D320" s="85" t="s">
        <v>10</v>
      </c>
      <c r="E320" s="110" t="s">
        <v>469</v>
      </c>
      <c r="F320" s="84" t="s">
        <v>293</v>
      </c>
      <c r="G320" s="87">
        <v>3</v>
      </c>
      <c r="H320" s="108"/>
      <c r="I320" s="143"/>
      <c r="J320" s="143"/>
      <c r="L320" s="12"/>
    </row>
    <row r="321" spans="1:12" ht="66.599999999999994" customHeight="1" outlineLevel="1">
      <c r="A321" s="84"/>
      <c r="B321" s="85" t="s">
        <v>105</v>
      </c>
      <c r="C321" s="85"/>
      <c r="D321" s="85" t="s">
        <v>321</v>
      </c>
      <c r="E321" s="110" t="s">
        <v>477</v>
      </c>
      <c r="F321" s="84" t="s">
        <v>316</v>
      </c>
      <c r="G321" s="87">
        <v>4</v>
      </c>
      <c r="H321" s="108"/>
      <c r="I321" s="143"/>
      <c r="J321" s="143"/>
      <c r="L321" s="12"/>
    </row>
    <row r="322" spans="1:12" s="19" customFormat="1" ht="72" outlineLevel="1">
      <c r="A322" s="84"/>
      <c r="B322" s="85" t="s">
        <v>106</v>
      </c>
      <c r="C322" s="161" t="s">
        <v>723</v>
      </c>
      <c r="D322" s="85" t="s">
        <v>388</v>
      </c>
      <c r="E322" s="110" t="s">
        <v>476</v>
      </c>
      <c r="F322" s="84" t="s">
        <v>316</v>
      </c>
      <c r="G322" s="87">
        <v>17</v>
      </c>
      <c r="H322" s="108"/>
      <c r="I322" s="143"/>
      <c r="J322" s="143"/>
      <c r="L322" s="18"/>
    </row>
    <row r="323" spans="1:12" ht="48.6" customHeight="1" outlineLevel="1">
      <c r="A323" s="84"/>
      <c r="B323" s="85" t="s">
        <v>107</v>
      </c>
      <c r="C323" s="85"/>
      <c r="D323" s="85" t="s">
        <v>321</v>
      </c>
      <c r="E323" s="110" t="s">
        <v>475</v>
      </c>
      <c r="F323" s="84" t="s">
        <v>316</v>
      </c>
      <c r="G323" s="87">
        <v>21</v>
      </c>
      <c r="H323" s="108"/>
      <c r="I323" s="143"/>
      <c r="J323" s="143"/>
      <c r="L323" s="12"/>
    </row>
    <row r="324" spans="1:12" ht="42" customHeight="1" outlineLevel="1">
      <c r="A324" s="84"/>
      <c r="B324" s="85" t="s">
        <v>108</v>
      </c>
      <c r="C324" s="85">
        <v>95547</v>
      </c>
      <c r="D324" s="85" t="s">
        <v>321</v>
      </c>
      <c r="E324" s="110" t="s">
        <v>480</v>
      </c>
      <c r="F324" s="84" t="s">
        <v>316</v>
      </c>
      <c r="G324" s="87">
        <v>20</v>
      </c>
      <c r="H324" s="108"/>
      <c r="I324" s="143"/>
      <c r="J324" s="143"/>
      <c r="L324" s="12"/>
    </row>
    <row r="325" spans="1:12" ht="47.45" customHeight="1" outlineLevel="1">
      <c r="A325" s="84"/>
      <c r="B325" s="85" t="s">
        <v>109</v>
      </c>
      <c r="C325" s="85">
        <v>4287</v>
      </c>
      <c r="D325" s="85" t="s">
        <v>388</v>
      </c>
      <c r="E325" s="110" t="s">
        <v>479</v>
      </c>
      <c r="F325" s="84" t="s">
        <v>316</v>
      </c>
      <c r="G325" s="87">
        <v>15</v>
      </c>
      <c r="H325" s="108"/>
      <c r="I325" s="143"/>
      <c r="J325" s="143"/>
      <c r="L325" s="12"/>
    </row>
    <row r="326" spans="1:12" ht="44.45" customHeight="1" outlineLevel="1">
      <c r="A326" s="84"/>
      <c r="B326" s="85" t="s">
        <v>110</v>
      </c>
      <c r="C326" s="85">
        <v>8492</v>
      </c>
      <c r="D326" s="85" t="s">
        <v>388</v>
      </c>
      <c r="E326" s="96" t="s">
        <v>478</v>
      </c>
      <c r="F326" s="84" t="s">
        <v>316</v>
      </c>
      <c r="G326" s="87">
        <v>6</v>
      </c>
      <c r="H326" s="108"/>
      <c r="I326" s="143"/>
      <c r="J326" s="143"/>
      <c r="L326" s="12"/>
    </row>
    <row r="327" spans="1:12" ht="43.15" customHeight="1" outlineLevel="1">
      <c r="A327" s="84"/>
      <c r="B327" s="85" t="s">
        <v>111</v>
      </c>
      <c r="C327" s="85" t="s">
        <v>130</v>
      </c>
      <c r="D327" s="85" t="s">
        <v>10</v>
      </c>
      <c r="E327" s="110" t="s">
        <v>483</v>
      </c>
      <c r="F327" s="84" t="s">
        <v>316</v>
      </c>
      <c r="G327" s="87">
        <v>2</v>
      </c>
      <c r="H327" s="108"/>
      <c r="I327" s="143"/>
      <c r="J327" s="143"/>
      <c r="L327" s="12"/>
    </row>
    <row r="328" spans="1:12" ht="57.6" customHeight="1" outlineLevel="1">
      <c r="A328" s="84"/>
      <c r="B328" s="85" t="s">
        <v>112</v>
      </c>
      <c r="C328" s="85">
        <v>8450</v>
      </c>
      <c r="D328" s="85" t="s">
        <v>388</v>
      </c>
      <c r="E328" s="110" t="s">
        <v>482</v>
      </c>
      <c r="F328" s="84" t="s">
        <v>316</v>
      </c>
      <c r="G328" s="87">
        <v>2</v>
      </c>
      <c r="H328" s="108"/>
      <c r="I328" s="143"/>
      <c r="J328" s="143"/>
      <c r="L328" s="12"/>
    </row>
    <row r="329" spans="1:12" ht="61.9" customHeight="1" outlineLevel="1">
      <c r="A329" s="84"/>
      <c r="B329" s="85" t="s">
        <v>113</v>
      </c>
      <c r="C329" s="85" t="s">
        <v>292</v>
      </c>
      <c r="D329" s="85" t="s">
        <v>388</v>
      </c>
      <c r="E329" s="110" t="s">
        <v>481</v>
      </c>
      <c r="F329" s="84" t="s">
        <v>316</v>
      </c>
      <c r="G329" s="87">
        <v>8</v>
      </c>
      <c r="H329" s="108"/>
      <c r="I329" s="143"/>
      <c r="J329" s="143"/>
      <c r="L329" s="12"/>
    </row>
    <row r="330" spans="1:12" ht="66" customHeight="1" outlineLevel="1">
      <c r="A330" s="84"/>
      <c r="B330" s="85" t="s">
        <v>114</v>
      </c>
      <c r="C330" s="85"/>
      <c r="D330" s="85" t="s">
        <v>321</v>
      </c>
      <c r="E330" s="110" t="s">
        <v>485</v>
      </c>
      <c r="F330" s="84" t="s">
        <v>316</v>
      </c>
      <c r="G330" s="87">
        <v>9</v>
      </c>
      <c r="H330" s="108"/>
      <c r="I330" s="143"/>
      <c r="J330" s="143"/>
      <c r="L330" s="12"/>
    </row>
    <row r="331" spans="1:12" ht="51" customHeight="1" outlineLevel="1">
      <c r="A331" s="84"/>
      <c r="B331" s="85" t="s">
        <v>115</v>
      </c>
      <c r="C331" s="85" t="s">
        <v>291</v>
      </c>
      <c r="D331" s="85" t="s">
        <v>321</v>
      </c>
      <c r="E331" s="110" t="s">
        <v>484</v>
      </c>
      <c r="F331" s="84" t="s">
        <v>316</v>
      </c>
      <c r="G331" s="87">
        <v>2</v>
      </c>
      <c r="H331" s="108"/>
      <c r="I331" s="143"/>
      <c r="J331" s="143"/>
      <c r="L331" s="12"/>
    </row>
    <row r="332" spans="1:12" ht="60" customHeight="1" outlineLevel="1">
      <c r="A332" s="84"/>
      <c r="B332" s="85" t="s">
        <v>116</v>
      </c>
      <c r="C332" s="85" t="s">
        <v>126</v>
      </c>
      <c r="D332" s="85" t="s">
        <v>321</v>
      </c>
      <c r="E332" s="110" t="s">
        <v>486</v>
      </c>
      <c r="F332" s="84" t="s">
        <v>316</v>
      </c>
      <c r="G332" s="87">
        <v>3</v>
      </c>
      <c r="H332" s="108"/>
      <c r="I332" s="143"/>
      <c r="J332" s="143"/>
      <c r="L332" s="12"/>
    </row>
    <row r="333" spans="1:12" ht="43.15" customHeight="1" outlineLevel="1">
      <c r="A333" s="84"/>
      <c r="B333" s="85" t="s">
        <v>117</v>
      </c>
      <c r="C333" s="85" t="s">
        <v>126</v>
      </c>
      <c r="D333" s="85" t="s">
        <v>321</v>
      </c>
      <c r="E333" s="110" t="s">
        <v>491</v>
      </c>
      <c r="F333" s="84" t="s">
        <v>316</v>
      </c>
      <c r="G333" s="87">
        <v>11</v>
      </c>
      <c r="H333" s="108"/>
      <c r="I333" s="143"/>
      <c r="J333" s="143"/>
      <c r="L333" s="12"/>
    </row>
    <row r="334" spans="1:12" ht="94.15" customHeight="1" outlineLevel="1">
      <c r="A334" s="84"/>
      <c r="B334" s="85" t="s">
        <v>118</v>
      </c>
      <c r="C334" s="85">
        <v>8775</v>
      </c>
      <c r="D334" s="85" t="s">
        <v>388</v>
      </c>
      <c r="E334" s="110" t="s">
        <v>487</v>
      </c>
      <c r="F334" s="84" t="s">
        <v>316</v>
      </c>
      <c r="G334" s="87">
        <v>2</v>
      </c>
      <c r="H334" s="108"/>
      <c r="I334" s="143"/>
      <c r="J334" s="143"/>
      <c r="L334" s="12"/>
    </row>
    <row r="335" spans="1:12" ht="95.45" customHeight="1" outlineLevel="1">
      <c r="A335" s="84"/>
      <c r="B335" s="85" t="s">
        <v>492</v>
      </c>
      <c r="C335" s="85">
        <v>1744</v>
      </c>
      <c r="D335" s="85" t="s">
        <v>321</v>
      </c>
      <c r="E335" s="110" t="s">
        <v>488</v>
      </c>
      <c r="F335" s="84" t="s">
        <v>293</v>
      </c>
      <c r="G335" s="87">
        <v>11</v>
      </c>
      <c r="H335" s="108"/>
      <c r="I335" s="143"/>
      <c r="J335" s="143"/>
      <c r="L335" s="12"/>
    </row>
    <row r="336" spans="1:12" ht="46.9" customHeight="1" outlineLevel="1">
      <c r="A336" s="84"/>
      <c r="B336" s="85" t="s">
        <v>119</v>
      </c>
      <c r="C336" s="85">
        <v>9700</v>
      </c>
      <c r="D336" s="85" t="s">
        <v>388</v>
      </c>
      <c r="E336" s="110" t="s">
        <v>489</v>
      </c>
      <c r="F336" s="84" t="s">
        <v>316</v>
      </c>
      <c r="G336" s="87">
        <v>11</v>
      </c>
      <c r="H336" s="108"/>
      <c r="I336" s="143"/>
      <c r="J336" s="143"/>
      <c r="L336" s="12"/>
    </row>
    <row r="337" spans="1:12" ht="39" customHeight="1" outlineLevel="1">
      <c r="A337" s="84"/>
      <c r="B337" s="85" t="s">
        <v>120</v>
      </c>
      <c r="C337" s="85" t="s">
        <v>9</v>
      </c>
      <c r="D337" s="85"/>
      <c r="E337" s="110" t="s">
        <v>490</v>
      </c>
      <c r="F337" s="84" t="s">
        <v>316</v>
      </c>
      <c r="G337" s="87">
        <v>1</v>
      </c>
      <c r="H337" s="108"/>
      <c r="I337" s="143"/>
      <c r="J337" s="143"/>
      <c r="L337" s="12"/>
    </row>
    <row r="338" spans="1:12" ht="30" customHeight="1" outlineLevel="1">
      <c r="A338" s="84"/>
      <c r="B338" s="214" t="s">
        <v>121</v>
      </c>
      <c r="C338" s="215"/>
      <c r="D338" s="215"/>
      <c r="E338" s="215"/>
      <c r="F338" s="215"/>
      <c r="G338" s="215"/>
      <c r="H338" s="215"/>
      <c r="I338" s="216"/>
      <c r="J338" s="101"/>
      <c r="L338" s="12"/>
    </row>
    <row r="339" spans="1:12" ht="18">
      <c r="A339" s="84"/>
      <c r="B339" s="85"/>
      <c r="C339" s="85"/>
      <c r="D339" s="85"/>
      <c r="E339" s="86"/>
      <c r="F339" s="84"/>
      <c r="G339" s="87"/>
      <c r="H339" s="88"/>
      <c r="I339" s="83"/>
      <c r="J339" s="83"/>
      <c r="L339" s="12"/>
    </row>
    <row r="340" spans="1:12" ht="18">
      <c r="A340" s="84"/>
      <c r="B340" s="77">
        <v>17</v>
      </c>
      <c r="C340" s="77"/>
      <c r="D340" s="77"/>
      <c r="E340" s="81" t="s">
        <v>294</v>
      </c>
      <c r="F340" s="81"/>
      <c r="G340" s="80"/>
      <c r="H340" s="80"/>
      <c r="I340" s="81"/>
      <c r="J340" s="82"/>
      <c r="L340" s="12"/>
    </row>
    <row r="341" spans="1:12" ht="44.25" customHeight="1" outlineLevel="1">
      <c r="A341" s="84"/>
      <c r="B341" s="85" t="s">
        <v>122</v>
      </c>
      <c r="C341" s="85" t="s">
        <v>804</v>
      </c>
      <c r="D341" s="85" t="s">
        <v>730</v>
      </c>
      <c r="E341" s="96" t="s">
        <v>803</v>
      </c>
      <c r="F341" s="84" t="s">
        <v>322</v>
      </c>
      <c r="G341" s="87">
        <f>(41.03*0.6+12.79*0.5+4.5*0.4)</f>
        <v>32.812999999999995</v>
      </c>
      <c r="H341" s="88"/>
      <c r="I341" s="90"/>
      <c r="J341" s="90"/>
      <c r="L341" s="12"/>
    </row>
    <row r="342" spans="1:12" ht="39" customHeight="1" outlineLevel="1">
      <c r="A342" s="84"/>
      <c r="B342" s="85" t="s">
        <v>295</v>
      </c>
      <c r="C342" s="85" t="s">
        <v>806</v>
      </c>
      <c r="D342" s="85" t="s">
        <v>730</v>
      </c>
      <c r="E342" s="96" t="s">
        <v>805</v>
      </c>
      <c r="F342" s="84" t="s">
        <v>322</v>
      </c>
      <c r="G342" s="87">
        <f>(10.8*0.6+46.8*0.3+4.2*0.4)</f>
        <v>22.2</v>
      </c>
      <c r="H342" s="88"/>
      <c r="I342" s="90"/>
      <c r="J342" s="90"/>
      <c r="L342" s="12"/>
    </row>
    <row r="343" spans="1:12" s="11" customFormat="1" ht="39" customHeight="1" outlineLevel="1">
      <c r="A343" s="84"/>
      <c r="B343" s="85" t="s">
        <v>296</v>
      </c>
      <c r="C343" s="85" t="s">
        <v>808</v>
      </c>
      <c r="D343" s="85" t="s">
        <v>730</v>
      </c>
      <c r="E343" s="86" t="s">
        <v>807</v>
      </c>
      <c r="F343" s="103" t="s">
        <v>322</v>
      </c>
      <c r="G343" s="87">
        <f>(2*0.25*0.69+0.25*0.38)+(1.79*0.03+1.79*0.38)+(2.25*0.3+2.25*0.38)</f>
        <v>2.7039</v>
      </c>
      <c r="H343" s="88"/>
      <c r="I343" s="90"/>
      <c r="J343" s="90"/>
      <c r="L343" s="152"/>
    </row>
    <row r="344" spans="1:12" ht="35.1" customHeight="1" outlineLevel="1">
      <c r="A344" s="79"/>
      <c r="B344" s="202" t="s">
        <v>123</v>
      </c>
      <c r="C344" s="203"/>
      <c r="D344" s="203"/>
      <c r="E344" s="203"/>
      <c r="F344" s="203"/>
      <c r="G344" s="203"/>
      <c r="H344" s="203"/>
      <c r="I344" s="204"/>
      <c r="J344" s="101"/>
      <c r="L344" s="12"/>
    </row>
    <row r="345" spans="1:12" ht="18">
      <c r="A345" s="84"/>
      <c r="B345" s="85"/>
      <c r="C345" s="85"/>
      <c r="D345" s="85"/>
      <c r="E345" s="86"/>
      <c r="F345" s="84"/>
      <c r="G345" s="87"/>
      <c r="H345" s="88"/>
      <c r="I345" s="83"/>
      <c r="J345" s="83"/>
      <c r="L345" s="12"/>
    </row>
    <row r="346" spans="1:12" ht="18">
      <c r="A346" s="84"/>
      <c r="B346" s="77">
        <v>19</v>
      </c>
      <c r="C346" s="77"/>
      <c r="D346" s="77"/>
      <c r="E346" s="81" t="s">
        <v>134</v>
      </c>
      <c r="F346" s="81"/>
      <c r="G346" s="80"/>
      <c r="H346" s="80"/>
      <c r="I346" s="81"/>
      <c r="J346" s="82"/>
      <c r="L346" s="12"/>
    </row>
    <row r="347" spans="1:12" ht="18" outlineLevel="1">
      <c r="A347" s="84"/>
      <c r="B347" s="77" t="s">
        <v>131</v>
      </c>
      <c r="C347" s="77"/>
      <c r="D347" s="77"/>
      <c r="E347" s="81" t="s">
        <v>297</v>
      </c>
      <c r="F347" s="81"/>
      <c r="G347" s="80"/>
      <c r="H347" s="80"/>
      <c r="I347" s="81"/>
      <c r="J347" s="81"/>
      <c r="L347" s="12"/>
    </row>
    <row r="348" spans="1:12" s="19" customFormat="1" ht="46.15" customHeight="1" outlineLevel="1">
      <c r="A348" s="84"/>
      <c r="B348" s="85" t="s">
        <v>132</v>
      </c>
      <c r="C348" s="164" t="s">
        <v>824</v>
      </c>
      <c r="D348" s="85"/>
      <c r="E348" s="96" t="s">
        <v>301</v>
      </c>
      <c r="F348" s="84" t="s">
        <v>345</v>
      </c>
      <c r="G348" s="88">
        <v>3</v>
      </c>
      <c r="H348" s="88"/>
      <c r="I348" s="90"/>
      <c r="J348" s="90"/>
      <c r="L348" s="18"/>
    </row>
    <row r="349" spans="1:12" s="19" customFormat="1" ht="27.6" customHeight="1" outlineLevel="1">
      <c r="A349" s="84"/>
      <c r="B349" s="85" t="s">
        <v>298</v>
      </c>
      <c r="C349" s="85" t="s">
        <v>9</v>
      </c>
      <c r="D349" s="85"/>
      <c r="E349" s="83" t="s">
        <v>543</v>
      </c>
      <c r="F349" s="115" t="s">
        <v>345</v>
      </c>
      <c r="G349" s="88">
        <v>50</v>
      </c>
      <c r="H349" s="88"/>
      <c r="I349" s="90"/>
      <c r="J349" s="90"/>
      <c r="L349" s="18"/>
    </row>
    <row r="350" spans="1:12" s="19" customFormat="1" ht="25.9" customHeight="1" outlineLevel="1">
      <c r="A350" s="84"/>
      <c r="B350" s="85" t="s">
        <v>299</v>
      </c>
      <c r="C350" s="85" t="s">
        <v>9</v>
      </c>
      <c r="D350" s="85"/>
      <c r="E350" s="83" t="s">
        <v>527</v>
      </c>
      <c r="F350" s="84" t="s">
        <v>316</v>
      </c>
      <c r="G350" s="88">
        <v>12</v>
      </c>
      <c r="H350" s="88"/>
      <c r="I350" s="90"/>
      <c r="J350" s="90"/>
      <c r="L350" s="18"/>
    </row>
    <row r="351" spans="1:12" s="19" customFormat="1" ht="28.9" customHeight="1" outlineLevel="1">
      <c r="A351" s="84"/>
      <c r="B351" s="85" t="s">
        <v>300</v>
      </c>
      <c r="C351" s="85" t="s">
        <v>9</v>
      </c>
      <c r="D351" s="85"/>
      <c r="E351" s="83" t="s">
        <v>302</v>
      </c>
      <c r="F351" s="84" t="s">
        <v>316</v>
      </c>
      <c r="G351" s="88">
        <v>5</v>
      </c>
      <c r="H351" s="88"/>
      <c r="I351" s="90"/>
      <c r="J351" s="90"/>
      <c r="L351" s="18"/>
    </row>
    <row r="352" spans="1:12" s="19" customFormat="1" ht="36" outlineLevel="1">
      <c r="A352" s="84"/>
      <c r="B352" s="85" t="s">
        <v>601</v>
      </c>
      <c r="C352" s="85" t="s">
        <v>9</v>
      </c>
      <c r="D352" s="85"/>
      <c r="E352" s="110" t="s">
        <v>303</v>
      </c>
      <c r="F352" s="84" t="s">
        <v>316</v>
      </c>
      <c r="G352" s="88">
        <v>1</v>
      </c>
      <c r="H352" s="88"/>
      <c r="I352" s="90"/>
      <c r="J352" s="90"/>
      <c r="L352" s="18"/>
    </row>
    <row r="353" spans="1:12" s="19" customFormat="1" ht="40.15" customHeight="1" outlineLevel="1">
      <c r="A353" s="84"/>
      <c r="B353" s="85" t="s">
        <v>602</v>
      </c>
      <c r="C353" s="85" t="s">
        <v>9</v>
      </c>
      <c r="D353" s="85" t="s">
        <v>10</v>
      </c>
      <c r="E353" s="96" t="s">
        <v>528</v>
      </c>
      <c r="F353" s="84" t="s">
        <v>316</v>
      </c>
      <c r="G353" s="88">
        <v>1</v>
      </c>
      <c r="H353" s="88"/>
      <c r="I353" s="90"/>
      <c r="J353" s="90"/>
      <c r="L353" s="18"/>
    </row>
    <row r="354" spans="1:12" s="150" customFormat="1" ht="42.75" customHeight="1" outlineLevel="1">
      <c r="A354" s="103"/>
      <c r="B354" s="102" t="s">
        <v>603</v>
      </c>
      <c r="C354" s="102" t="s">
        <v>802</v>
      </c>
      <c r="D354" s="102" t="s">
        <v>730</v>
      </c>
      <c r="E354" s="110" t="s">
        <v>801</v>
      </c>
      <c r="F354" s="103" t="s">
        <v>316</v>
      </c>
      <c r="G354" s="99">
        <v>16</v>
      </c>
      <c r="H354" s="99"/>
      <c r="I354" s="119"/>
      <c r="J354" s="119"/>
      <c r="L354" s="151"/>
    </row>
    <row r="355" spans="1:12" s="19" customFormat="1" ht="25.15" customHeight="1" outlineLevel="1">
      <c r="A355" s="84"/>
      <c r="B355" s="85" t="s">
        <v>604</v>
      </c>
      <c r="C355" s="85" t="s">
        <v>796</v>
      </c>
      <c r="D355" s="85" t="s">
        <v>789</v>
      </c>
      <c r="E355" s="83" t="s">
        <v>795</v>
      </c>
      <c r="F355" s="115" t="s">
        <v>345</v>
      </c>
      <c r="G355" s="88">
        <v>15</v>
      </c>
      <c r="H355" s="88"/>
      <c r="I355" s="90"/>
      <c r="J355" s="90"/>
      <c r="L355" s="18"/>
    </row>
    <row r="356" spans="1:12" s="19" customFormat="1" ht="23.45" customHeight="1" outlineLevel="1">
      <c r="A356" s="84"/>
      <c r="B356" s="85" t="s">
        <v>605</v>
      </c>
      <c r="C356" s="85" t="s">
        <v>798</v>
      </c>
      <c r="D356" s="85" t="s">
        <v>789</v>
      </c>
      <c r="E356" s="83" t="s">
        <v>797</v>
      </c>
      <c r="F356" s="115" t="s">
        <v>345</v>
      </c>
      <c r="G356" s="88">
        <v>118</v>
      </c>
      <c r="H356" s="88"/>
      <c r="I356" s="90"/>
      <c r="J356" s="90"/>
      <c r="L356" s="18"/>
    </row>
    <row r="357" spans="1:12" s="19" customFormat="1" ht="27" customHeight="1" outlineLevel="1">
      <c r="A357" s="84"/>
      <c r="B357" s="85" t="s">
        <v>606</v>
      </c>
      <c r="C357" s="85" t="s">
        <v>800</v>
      </c>
      <c r="D357" s="85" t="s">
        <v>789</v>
      </c>
      <c r="E357" s="83" t="s">
        <v>799</v>
      </c>
      <c r="F357" s="115" t="s">
        <v>345</v>
      </c>
      <c r="G357" s="88">
        <f>60+200</f>
        <v>260</v>
      </c>
      <c r="H357" s="88"/>
      <c r="I357" s="90"/>
      <c r="J357" s="90"/>
      <c r="L357" s="18"/>
    </row>
    <row r="358" spans="1:12" s="19" customFormat="1" ht="36" outlineLevel="1">
      <c r="A358" s="84"/>
      <c r="B358" s="85" t="s">
        <v>607</v>
      </c>
      <c r="C358" s="85" t="s">
        <v>9</v>
      </c>
      <c r="D358" s="85"/>
      <c r="E358" s="96" t="s">
        <v>136</v>
      </c>
      <c r="F358" s="84" t="s">
        <v>316</v>
      </c>
      <c r="G358" s="88">
        <v>9</v>
      </c>
      <c r="H358" s="88"/>
      <c r="I358" s="90"/>
      <c r="J358" s="90"/>
      <c r="L358" s="18"/>
    </row>
    <row r="359" spans="1:12" ht="18.75" outlineLevel="1">
      <c r="A359" s="84"/>
      <c r="B359" s="85" t="s">
        <v>608</v>
      </c>
      <c r="C359" s="85">
        <v>72263</v>
      </c>
      <c r="D359" s="85" t="s">
        <v>321</v>
      </c>
      <c r="E359" s="83" t="s">
        <v>304</v>
      </c>
      <c r="F359" s="84" t="s">
        <v>316</v>
      </c>
      <c r="G359" s="88">
        <v>16</v>
      </c>
      <c r="H359" s="162"/>
      <c r="I359" s="90"/>
      <c r="J359" s="90"/>
      <c r="L359" s="12"/>
    </row>
    <row r="360" spans="1:12" ht="30" customHeight="1" outlineLevel="1">
      <c r="A360" s="84"/>
      <c r="B360" s="202" t="s">
        <v>133</v>
      </c>
      <c r="C360" s="203"/>
      <c r="D360" s="203"/>
      <c r="E360" s="203"/>
      <c r="F360" s="203"/>
      <c r="G360" s="203"/>
      <c r="H360" s="203"/>
      <c r="I360" s="204"/>
      <c r="J360" s="144"/>
      <c r="L360" s="12"/>
    </row>
    <row r="361" spans="1:12" ht="18">
      <c r="A361" s="84"/>
      <c r="B361" s="77"/>
      <c r="C361" s="77"/>
      <c r="D361" s="77"/>
      <c r="E361" s="81"/>
      <c r="F361" s="81"/>
      <c r="G361" s="80"/>
      <c r="H361" s="80"/>
      <c r="I361" s="81"/>
      <c r="J361" s="82"/>
      <c r="L361" s="12"/>
    </row>
    <row r="362" spans="1:12" ht="18">
      <c r="A362" s="84"/>
      <c r="B362" s="77" t="s">
        <v>610</v>
      </c>
      <c r="C362" s="77"/>
      <c r="D362" s="77"/>
      <c r="E362" s="81" t="s">
        <v>609</v>
      </c>
      <c r="F362" s="81"/>
      <c r="G362" s="80"/>
      <c r="H362" s="80"/>
      <c r="I362" s="81"/>
      <c r="J362" s="82"/>
      <c r="L362" s="12"/>
    </row>
    <row r="363" spans="1:12" s="19" customFormat="1" ht="18" outlineLevel="1">
      <c r="A363" s="84"/>
      <c r="B363" s="85" t="s">
        <v>135</v>
      </c>
      <c r="C363" s="85" t="s">
        <v>9</v>
      </c>
      <c r="D363" s="85"/>
      <c r="E363" s="96" t="s">
        <v>529</v>
      </c>
      <c r="F363" s="84" t="s">
        <v>316</v>
      </c>
      <c r="G363" s="88">
        <v>2</v>
      </c>
      <c r="H363" s="88"/>
      <c r="I363" s="90"/>
      <c r="J363" s="90"/>
      <c r="L363" s="18"/>
    </row>
    <row r="364" spans="1:12" s="19" customFormat="1" ht="54" outlineLevel="1">
      <c r="A364" s="84"/>
      <c r="B364" s="85" t="s">
        <v>612</v>
      </c>
      <c r="C364" s="85">
        <v>21009</v>
      </c>
      <c r="D364" s="85" t="s">
        <v>783</v>
      </c>
      <c r="E364" s="96" t="s">
        <v>794</v>
      </c>
      <c r="F364" s="84" t="s">
        <v>345</v>
      </c>
      <c r="G364" s="88">
        <v>24</v>
      </c>
      <c r="H364" s="88"/>
      <c r="I364" s="90"/>
      <c r="J364" s="90"/>
      <c r="L364" s="18"/>
    </row>
    <row r="365" spans="1:12" s="19" customFormat="1" ht="18" outlineLevel="1">
      <c r="A365" s="84"/>
      <c r="B365" s="85" t="s">
        <v>613</v>
      </c>
      <c r="C365" s="85" t="s">
        <v>9</v>
      </c>
      <c r="D365" s="85" t="s">
        <v>631</v>
      </c>
      <c r="E365" s="96" t="s">
        <v>530</v>
      </c>
      <c r="F365" s="84" t="s">
        <v>345</v>
      </c>
      <c r="G365" s="88">
        <v>24</v>
      </c>
      <c r="H365" s="88"/>
      <c r="I365" s="90"/>
      <c r="J365" s="90"/>
      <c r="L365" s="18"/>
    </row>
    <row r="366" spans="1:12" s="19" customFormat="1" ht="18" outlineLevel="1">
      <c r="A366" s="84"/>
      <c r="B366" s="85" t="s">
        <v>614</v>
      </c>
      <c r="C366" s="85" t="s">
        <v>9</v>
      </c>
      <c r="D366" s="85" t="s">
        <v>631</v>
      </c>
      <c r="E366" s="96" t="s">
        <v>531</v>
      </c>
      <c r="F366" s="84" t="s">
        <v>316</v>
      </c>
      <c r="G366" s="88">
        <v>4</v>
      </c>
      <c r="H366" s="88"/>
      <c r="I366" s="90"/>
      <c r="J366" s="90"/>
      <c r="L366" s="18"/>
    </row>
    <row r="367" spans="1:12" s="19" customFormat="1" ht="18" outlineLevel="1">
      <c r="A367" s="84"/>
      <c r="B367" s="85" t="s">
        <v>615</v>
      </c>
      <c r="C367" s="85" t="s">
        <v>9</v>
      </c>
      <c r="D367" s="85" t="s">
        <v>631</v>
      </c>
      <c r="E367" s="96" t="s">
        <v>532</v>
      </c>
      <c r="F367" s="84" t="s">
        <v>316</v>
      </c>
      <c r="G367" s="88">
        <v>1</v>
      </c>
      <c r="H367" s="88"/>
      <c r="I367" s="90"/>
      <c r="J367" s="90"/>
      <c r="L367" s="18"/>
    </row>
    <row r="368" spans="1:12" s="19" customFormat="1" ht="18" outlineLevel="1">
      <c r="A368" s="84"/>
      <c r="B368" s="85" t="s">
        <v>616</v>
      </c>
      <c r="C368" s="85" t="s">
        <v>9</v>
      </c>
      <c r="D368" s="85" t="s">
        <v>631</v>
      </c>
      <c r="E368" s="96" t="s">
        <v>533</v>
      </c>
      <c r="F368" s="84" t="s">
        <v>316</v>
      </c>
      <c r="G368" s="88">
        <v>2</v>
      </c>
      <c r="H368" s="88"/>
      <c r="I368" s="90"/>
      <c r="J368" s="90"/>
      <c r="L368" s="18"/>
    </row>
    <row r="369" spans="1:12" s="19" customFormat="1" ht="18" outlineLevel="1">
      <c r="A369" s="84"/>
      <c r="B369" s="85" t="s">
        <v>617</v>
      </c>
      <c r="C369" s="85" t="s">
        <v>9</v>
      </c>
      <c r="D369" s="85" t="s">
        <v>631</v>
      </c>
      <c r="E369" s="96" t="s">
        <v>534</v>
      </c>
      <c r="F369" s="84" t="s">
        <v>316</v>
      </c>
      <c r="G369" s="88">
        <v>2</v>
      </c>
      <c r="H369" s="88"/>
      <c r="I369" s="90"/>
      <c r="J369" s="90"/>
      <c r="L369" s="18"/>
    </row>
    <row r="370" spans="1:12" s="19" customFormat="1" ht="18" outlineLevel="1">
      <c r="A370" s="84"/>
      <c r="B370" s="85" t="s">
        <v>618</v>
      </c>
      <c r="C370" s="85" t="s">
        <v>9</v>
      </c>
      <c r="D370" s="85" t="s">
        <v>631</v>
      </c>
      <c r="E370" s="96" t="s">
        <v>535</v>
      </c>
      <c r="F370" s="84" t="s">
        <v>316</v>
      </c>
      <c r="G370" s="88">
        <v>1</v>
      </c>
      <c r="H370" s="88"/>
      <c r="I370" s="90"/>
      <c r="J370" s="90"/>
      <c r="L370" s="18"/>
    </row>
    <row r="371" spans="1:12" ht="35.1" customHeight="1" outlineLevel="1">
      <c r="A371" s="84"/>
      <c r="B371" s="202" t="s">
        <v>137</v>
      </c>
      <c r="C371" s="203"/>
      <c r="D371" s="203"/>
      <c r="E371" s="203"/>
      <c r="F371" s="203"/>
      <c r="G371" s="203"/>
      <c r="H371" s="203"/>
      <c r="I371" s="204"/>
      <c r="J371" s="101"/>
      <c r="L371" s="12"/>
    </row>
    <row r="372" spans="1:12" ht="18">
      <c r="A372" s="84"/>
      <c r="B372" s="85"/>
      <c r="C372" s="85"/>
      <c r="D372" s="85"/>
      <c r="E372" s="96"/>
      <c r="F372" s="85"/>
      <c r="G372" s="85"/>
      <c r="H372" s="85"/>
      <c r="I372" s="96"/>
      <c r="J372" s="85"/>
      <c r="L372" s="12"/>
    </row>
    <row r="373" spans="1:12" ht="18">
      <c r="A373" s="84"/>
      <c r="B373" s="77">
        <v>21</v>
      </c>
      <c r="C373" s="77"/>
      <c r="D373" s="77"/>
      <c r="E373" s="81" t="s">
        <v>611</v>
      </c>
      <c r="F373" s="81"/>
      <c r="G373" s="80"/>
      <c r="H373" s="80"/>
      <c r="I373" s="81"/>
      <c r="J373" s="82"/>
      <c r="L373" s="12"/>
    </row>
    <row r="374" spans="1:12" s="19" customFormat="1" ht="36" outlineLevel="1">
      <c r="A374" s="84"/>
      <c r="B374" s="85" t="s">
        <v>139</v>
      </c>
      <c r="C374" s="85" t="s">
        <v>793</v>
      </c>
      <c r="D374" s="85" t="s">
        <v>321</v>
      </c>
      <c r="E374" s="96" t="s">
        <v>792</v>
      </c>
      <c r="F374" s="84" t="s">
        <v>316</v>
      </c>
      <c r="G374" s="88">
        <v>4</v>
      </c>
      <c r="H374" s="88"/>
      <c r="I374" s="90"/>
      <c r="J374" s="90"/>
      <c r="L374" s="18"/>
    </row>
    <row r="375" spans="1:12" s="19" customFormat="1" ht="18.75" outlineLevel="1">
      <c r="A375" s="84"/>
      <c r="B375" s="85" t="s">
        <v>619</v>
      </c>
      <c r="C375" s="85">
        <v>83634</v>
      </c>
      <c r="D375" s="85" t="s">
        <v>321</v>
      </c>
      <c r="E375" s="96" t="s">
        <v>536</v>
      </c>
      <c r="F375" s="84" t="s">
        <v>316</v>
      </c>
      <c r="G375" s="88">
        <v>1</v>
      </c>
      <c r="H375" s="162"/>
      <c r="I375" s="90"/>
      <c r="J375" s="90"/>
      <c r="L375" s="18"/>
    </row>
    <row r="376" spans="1:12" s="19" customFormat="1" ht="36" outlineLevel="1">
      <c r="A376" s="84"/>
      <c r="B376" s="85" t="s">
        <v>620</v>
      </c>
      <c r="C376" s="118" t="s">
        <v>9</v>
      </c>
      <c r="D376" s="118" t="s">
        <v>10</v>
      </c>
      <c r="E376" s="96" t="s">
        <v>537</v>
      </c>
      <c r="F376" s="84" t="s">
        <v>316</v>
      </c>
      <c r="G376" s="88">
        <v>9</v>
      </c>
      <c r="H376" s="88"/>
      <c r="I376" s="90"/>
      <c r="J376" s="90"/>
      <c r="L376" s="18"/>
    </row>
    <row r="377" spans="1:12" s="19" customFormat="1" ht="18" outlineLevel="1">
      <c r="A377" s="84"/>
      <c r="B377" s="85" t="s">
        <v>621</v>
      </c>
      <c r="C377" s="118" t="s">
        <v>9</v>
      </c>
      <c r="D377" s="118"/>
      <c r="E377" s="96" t="s">
        <v>538</v>
      </c>
      <c r="F377" s="84" t="s">
        <v>316</v>
      </c>
      <c r="G377" s="88">
        <v>3</v>
      </c>
      <c r="H377" s="88"/>
      <c r="I377" s="90"/>
      <c r="J377" s="90"/>
      <c r="L377" s="18"/>
    </row>
    <row r="378" spans="1:12" s="19" customFormat="1" ht="36" outlineLevel="1">
      <c r="A378" s="84"/>
      <c r="B378" s="85" t="s">
        <v>622</v>
      </c>
      <c r="C378" s="118" t="s">
        <v>9</v>
      </c>
      <c r="D378" s="118"/>
      <c r="E378" s="96" t="s">
        <v>539</v>
      </c>
      <c r="F378" s="84" t="s">
        <v>316</v>
      </c>
      <c r="G378" s="88">
        <v>2</v>
      </c>
      <c r="H378" s="88"/>
      <c r="I378" s="90"/>
      <c r="J378" s="90"/>
      <c r="L378" s="18"/>
    </row>
    <row r="379" spans="1:12" s="19" customFormat="1" ht="36" outlineLevel="1">
      <c r="A379" s="84"/>
      <c r="B379" s="85" t="s">
        <v>623</v>
      </c>
      <c r="C379" s="118" t="s">
        <v>9</v>
      </c>
      <c r="D379" s="118"/>
      <c r="E379" s="96" t="s">
        <v>540</v>
      </c>
      <c r="F379" s="84" t="s">
        <v>316</v>
      </c>
      <c r="G379" s="88">
        <v>3</v>
      </c>
      <c r="H379" s="88"/>
      <c r="I379" s="90"/>
      <c r="J379" s="90"/>
      <c r="L379" s="18"/>
    </row>
    <row r="380" spans="1:12" s="19" customFormat="1" ht="36" outlineLevel="1">
      <c r="A380" s="84"/>
      <c r="B380" s="85" t="s">
        <v>624</v>
      </c>
      <c r="C380" s="118" t="s">
        <v>9</v>
      </c>
      <c r="D380" s="118"/>
      <c r="E380" s="96" t="s">
        <v>541</v>
      </c>
      <c r="F380" s="84" t="s">
        <v>316</v>
      </c>
      <c r="G380" s="88">
        <v>1</v>
      </c>
      <c r="H380" s="88"/>
      <c r="I380" s="90"/>
      <c r="J380" s="90"/>
      <c r="L380" s="18"/>
    </row>
    <row r="381" spans="1:12" s="19" customFormat="1" ht="36" outlineLevel="1">
      <c r="A381" s="84"/>
      <c r="B381" s="85" t="s">
        <v>625</v>
      </c>
      <c r="C381" s="118" t="s">
        <v>9</v>
      </c>
      <c r="D381" s="118"/>
      <c r="E381" s="96" t="s">
        <v>542</v>
      </c>
      <c r="F381" s="84" t="s">
        <v>316</v>
      </c>
      <c r="G381" s="88">
        <v>5</v>
      </c>
      <c r="H381" s="88"/>
      <c r="I381" s="90"/>
      <c r="J381" s="90"/>
      <c r="L381" s="18"/>
    </row>
    <row r="382" spans="1:12" ht="30" customHeight="1">
      <c r="A382" s="84"/>
      <c r="B382" s="202" t="s">
        <v>140</v>
      </c>
      <c r="C382" s="203"/>
      <c r="D382" s="203"/>
      <c r="E382" s="203"/>
      <c r="F382" s="203"/>
      <c r="G382" s="203"/>
      <c r="H382" s="203"/>
      <c r="I382" s="204"/>
      <c r="J382" s="144"/>
      <c r="L382" s="12"/>
    </row>
    <row r="383" spans="1:12" ht="12" customHeight="1">
      <c r="A383" s="84"/>
      <c r="B383" s="97"/>
      <c r="C383" s="85"/>
      <c r="D383" s="85"/>
      <c r="E383" s="98"/>
      <c r="F383" s="116"/>
      <c r="G383" s="117"/>
      <c r="H383" s="117"/>
      <c r="I383" s="116"/>
      <c r="J383" s="101"/>
      <c r="L383" s="12"/>
    </row>
    <row r="384" spans="1:12" ht="18">
      <c r="A384" s="84"/>
      <c r="B384" s="77">
        <v>22</v>
      </c>
      <c r="C384" s="77"/>
      <c r="D384" s="77"/>
      <c r="E384" s="81" t="s">
        <v>632</v>
      </c>
      <c r="F384" s="81"/>
      <c r="G384" s="80"/>
      <c r="H384" s="80"/>
      <c r="I384" s="81"/>
      <c r="J384" s="82"/>
      <c r="L384" s="12"/>
    </row>
    <row r="385" spans="1:13" ht="18" outlineLevel="1">
      <c r="A385" s="84"/>
      <c r="B385" s="97" t="s">
        <v>641</v>
      </c>
      <c r="C385" s="102"/>
      <c r="D385" s="102"/>
      <c r="E385" s="109" t="s">
        <v>637</v>
      </c>
      <c r="F385" s="103"/>
      <c r="G385" s="104"/>
      <c r="H385" s="88"/>
      <c r="I385" s="90"/>
      <c r="J385" s="90"/>
      <c r="L385" s="12"/>
    </row>
    <row r="386" spans="1:13" ht="72" outlineLevel="1">
      <c r="A386" s="84"/>
      <c r="B386" s="102" t="s">
        <v>653</v>
      </c>
      <c r="C386" s="102">
        <v>87485</v>
      </c>
      <c r="D386" s="102" t="s">
        <v>321</v>
      </c>
      <c r="E386" s="96" t="s">
        <v>636</v>
      </c>
      <c r="F386" s="103" t="s">
        <v>322</v>
      </c>
      <c r="G386" s="145">
        <f>253</f>
        <v>253</v>
      </c>
      <c r="H386" s="195"/>
      <c r="I386" s="143"/>
      <c r="J386" s="143"/>
      <c r="L386" s="12"/>
    </row>
    <row r="387" spans="1:13" ht="36" outlineLevel="1">
      <c r="A387" s="84"/>
      <c r="B387" s="102" t="s">
        <v>654</v>
      </c>
      <c r="C387" s="102">
        <v>87871</v>
      </c>
      <c r="D387" s="102" t="s">
        <v>321</v>
      </c>
      <c r="E387" s="96" t="s">
        <v>465</v>
      </c>
      <c r="F387" s="103" t="s">
        <v>322</v>
      </c>
      <c r="G387" s="145">
        <f>506</f>
        <v>506</v>
      </c>
      <c r="H387" s="195"/>
      <c r="I387" s="143"/>
      <c r="J387" s="143"/>
      <c r="L387" s="12"/>
      <c r="M387" s="1" t="s">
        <v>775</v>
      </c>
    </row>
    <row r="388" spans="1:13" ht="36" outlineLevel="1">
      <c r="A388" s="84"/>
      <c r="B388" s="102" t="s">
        <v>655</v>
      </c>
      <c r="C388" s="161" t="s">
        <v>713</v>
      </c>
      <c r="D388" s="102" t="s">
        <v>321</v>
      </c>
      <c r="E388" s="96" t="s">
        <v>420</v>
      </c>
      <c r="F388" s="103" t="s">
        <v>322</v>
      </c>
      <c r="G388" s="145">
        <f>G387</f>
        <v>506</v>
      </c>
      <c r="H388" s="195"/>
      <c r="I388" s="143"/>
      <c r="J388" s="143"/>
      <c r="L388" s="12"/>
    </row>
    <row r="389" spans="1:13" ht="36" outlineLevel="1">
      <c r="A389" s="84"/>
      <c r="B389" s="102" t="s">
        <v>656</v>
      </c>
      <c r="C389" s="102">
        <v>95305</v>
      </c>
      <c r="D389" s="102" t="s">
        <v>321</v>
      </c>
      <c r="E389" s="96" t="s">
        <v>464</v>
      </c>
      <c r="F389" s="103" t="s">
        <v>322</v>
      </c>
      <c r="G389" s="145">
        <f>506</f>
        <v>506</v>
      </c>
      <c r="H389" s="195"/>
      <c r="I389" s="143"/>
      <c r="J389" s="143"/>
      <c r="L389" s="12"/>
    </row>
    <row r="390" spans="1:13" ht="18" outlineLevel="1">
      <c r="A390" s="84"/>
      <c r="B390" s="97" t="s">
        <v>642</v>
      </c>
      <c r="C390" s="102"/>
      <c r="D390" s="102"/>
      <c r="E390" s="109" t="s">
        <v>639</v>
      </c>
      <c r="F390" s="103"/>
      <c r="G390" s="104"/>
      <c r="H390" s="88"/>
      <c r="I390" s="143"/>
      <c r="J390" s="143"/>
      <c r="L390" s="12"/>
    </row>
    <row r="391" spans="1:13" ht="18" outlineLevel="1">
      <c r="A391" s="84"/>
      <c r="B391" s="102" t="s">
        <v>649</v>
      </c>
      <c r="C391" s="102" t="s">
        <v>580</v>
      </c>
      <c r="D391" s="102" t="s">
        <v>321</v>
      </c>
      <c r="E391" s="96" t="s">
        <v>429</v>
      </c>
      <c r="F391" s="103" t="s">
        <v>322</v>
      </c>
      <c r="G391" s="104">
        <f>+G393</f>
        <v>125.48</v>
      </c>
      <c r="H391" s="88"/>
      <c r="I391" s="143"/>
      <c r="J391" s="143"/>
      <c r="L391" s="12"/>
    </row>
    <row r="392" spans="1:13" ht="36" outlineLevel="1">
      <c r="A392" s="84"/>
      <c r="B392" s="102" t="s">
        <v>650</v>
      </c>
      <c r="C392" s="102">
        <v>40780</v>
      </c>
      <c r="D392" s="102" t="s">
        <v>321</v>
      </c>
      <c r="E392" s="96" t="s">
        <v>791</v>
      </c>
      <c r="F392" s="103" t="s">
        <v>322</v>
      </c>
      <c r="G392" s="104">
        <f>G391</f>
        <v>125.48</v>
      </c>
      <c r="H392" s="88"/>
      <c r="I392" s="143"/>
      <c r="J392" s="143"/>
      <c r="L392" s="12"/>
    </row>
    <row r="393" spans="1:13" ht="36" outlineLevel="1">
      <c r="A393" s="84"/>
      <c r="B393" s="102" t="s">
        <v>651</v>
      </c>
      <c r="C393" s="102">
        <v>4295</v>
      </c>
      <c r="D393" s="102" t="s">
        <v>388</v>
      </c>
      <c r="E393" s="96" t="s">
        <v>440</v>
      </c>
      <c r="F393" s="103" t="s">
        <v>322</v>
      </c>
      <c r="G393" s="104">
        <v>125.48</v>
      </c>
      <c r="H393" s="88"/>
      <c r="I393" s="143"/>
      <c r="J393" s="143"/>
      <c r="L393" s="12"/>
    </row>
    <row r="394" spans="1:13" ht="36" outlineLevel="1">
      <c r="A394" s="84"/>
      <c r="B394" s="102" t="s">
        <v>652</v>
      </c>
      <c r="C394" s="102">
        <v>92399</v>
      </c>
      <c r="D394" s="102" t="s">
        <v>321</v>
      </c>
      <c r="E394" s="96" t="s">
        <v>581</v>
      </c>
      <c r="F394" s="103" t="s">
        <v>322</v>
      </c>
      <c r="G394" s="104">
        <f>43.24+3.5</f>
        <v>46.74</v>
      </c>
      <c r="H394" s="195"/>
      <c r="I394" s="143"/>
      <c r="J394" s="143"/>
      <c r="L394" s="12"/>
    </row>
    <row r="395" spans="1:13" ht="18" outlineLevel="1">
      <c r="A395" s="84"/>
      <c r="B395" s="97" t="s">
        <v>643</v>
      </c>
      <c r="C395" s="102"/>
      <c r="D395" s="102"/>
      <c r="E395" s="109" t="s">
        <v>640</v>
      </c>
      <c r="F395" s="103"/>
      <c r="G395" s="104"/>
      <c r="H395" s="88"/>
      <c r="I395" s="143"/>
      <c r="J395" s="143"/>
      <c r="L395" s="12"/>
    </row>
    <row r="396" spans="1:13" ht="54" outlineLevel="1">
      <c r="A396" s="84"/>
      <c r="B396" s="102" t="s">
        <v>644</v>
      </c>
      <c r="C396" s="102" t="s">
        <v>725</v>
      </c>
      <c r="D396" s="102" t="s">
        <v>321</v>
      </c>
      <c r="E396" s="96" t="s">
        <v>455</v>
      </c>
      <c r="F396" s="103" t="s">
        <v>322</v>
      </c>
      <c r="G396" s="104">
        <v>2.58</v>
      </c>
      <c r="H396" s="195"/>
      <c r="I396" s="143"/>
      <c r="J396" s="90"/>
      <c r="L396" s="12"/>
    </row>
    <row r="397" spans="1:13" ht="54" outlineLevel="1">
      <c r="A397" s="84"/>
      <c r="B397" s="102" t="s">
        <v>645</v>
      </c>
      <c r="C397" s="102" t="s">
        <v>823</v>
      </c>
      <c r="D397" s="102" t="s">
        <v>321</v>
      </c>
      <c r="E397" s="96" t="s">
        <v>456</v>
      </c>
      <c r="F397" s="103" t="s">
        <v>322</v>
      </c>
      <c r="G397" s="104">
        <v>2.1</v>
      </c>
      <c r="H397" s="88"/>
      <c r="I397" s="143"/>
      <c r="J397" s="90"/>
      <c r="L397" s="12"/>
    </row>
    <row r="398" spans="1:13" ht="54" outlineLevel="1">
      <c r="A398" s="84"/>
      <c r="B398" s="102" t="s">
        <v>646</v>
      </c>
      <c r="C398" s="102">
        <v>74238</v>
      </c>
      <c r="D398" s="102" t="s">
        <v>321</v>
      </c>
      <c r="E398" s="96" t="s">
        <v>457</v>
      </c>
      <c r="F398" s="103" t="s">
        <v>322</v>
      </c>
      <c r="G398" s="104">
        <v>6.88</v>
      </c>
      <c r="H398" s="88"/>
      <c r="I398" s="143"/>
      <c r="J398" s="90"/>
      <c r="L398" s="12"/>
    </row>
    <row r="399" spans="1:13" ht="36" outlineLevel="1">
      <c r="A399" s="84"/>
      <c r="B399" s="102" t="s">
        <v>647</v>
      </c>
      <c r="C399" s="102">
        <v>85096</v>
      </c>
      <c r="D399" s="102" t="s">
        <v>321</v>
      </c>
      <c r="E399" s="96" t="s">
        <v>458</v>
      </c>
      <c r="F399" s="103" t="s">
        <v>322</v>
      </c>
      <c r="G399" s="104">
        <v>53.74</v>
      </c>
      <c r="H399" s="195"/>
      <c r="I399" s="143"/>
      <c r="J399" s="90"/>
      <c r="L399" s="12"/>
    </row>
    <row r="400" spans="1:13" ht="36" outlineLevel="1">
      <c r="A400" s="84"/>
      <c r="B400" s="102" t="s">
        <v>648</v>
      </c>
      <c r="C400" s="102" t="s">
        <v>790</v>
      </c>
      <c r="D400" s="102" t="s">
        <v>321</v>
      </c>
      <c r="E400" s="96" t="s">
        <v>21</v>
      </c>
      <c r="F400" s="103" t="s">
        <v>322</v>
      </c>
      <c r="G400" s="104">
        <v>182.12</v>
      </c>
      <c r="H400" s="88"/>
      <c r="I400" s="143"/>
      <c r="J400" s="90"/>
      <c r="L400" s="12"/>
    </row>
    <row r="401" spans="1:13" ht="30" customHeight="1">
      <c r="A401" s="84"/>
      <c r="B401" s="202" t="s">
        <v>626</v>
      </c>
      <c r="C401" s="203"/>
      <c r="D401" s="203"/>
      <c r="E401" s="203"/>
      <c r="F401" s="203"/>
      <c r="G401" s="203"/>
      <c r="H401" s="203"/>
      <c r="I401" s="204"/>
      <c r="J401" s="144"/>
      <c r="L401" s="12"/>
    </row>
    <row r="402" spans="1:13" ht="18">
      <c r="A402" s="84"/>
      <c r="B402" s="77">
        <v>23</v>
      </c>
      <c r="C402" s="77"/>
      <c r="D402" s="77"/>
      <c r="E402" s="81" t="s">
        <v>138</v>
      </c>
      <c r="F402" s="81"/>
      <c r="G402" s="80"/>
      <c r="H402" s="80"/>
      <c r="I402" s="81"/>
      <c r="J402" s="82"/>
      <c r="L402" s="12"/>
    </row>
    <row r="403" spans="1:13" ht="36" outlineLevel="1">
      <c r="A403" s="84"/>
      <c r="B403" s="102" t="s">
        <v>635</v>
      </c>
      <c r="C403" s="161" t="s">
        <v>724</v>
      </c>
      <c r="D403" s="118" t="s">
        <v>10</v>
      </c>
      <c r="E403" s="96" t="s">
        <v>305</v>
      </c>
      <c r="F403" s="84" t="s">
        <v>316</v>
      </c>
      <c r="G403" s="114">
        <v>3</v>
      </c>
      <c r="H403" s="108"/>
      <c r="I403" s="143"/>
      <c r="J403" s="90"/>
      <c r="L403" s="12"/>
    </row>
    <row r="404" spans="1:13" ht="12.75" customHeight="1" outlineLevel="1">
      <c r="A404" s="84"/>
      <c r="B404" s="97" t="s">
        <v>627</v>
      </c>
      <c r="C404" s="97"/>
      <c r="D404" s="97"/>
      <c r="E404" s="98"/>
      <c r="F404" s="98"/>
      <c r="G404" s="100"/>
      <c r="H404" s="100"/>
      <c r="I404" s="98"/>
      <c r="J404" s="101"/>
      <c r="L404" s="12"/>
    </row>
    <row r="405" spans="1:13" ht="18">
      <c r="A405" s="84"/>
      <c r="B405" s="102"/>
      <c r="C405" s="102"/>
      <c r="D405" s="102"/>
      <c r="E405" s="96"/>
      <c r="F405" s="103"/>
      <c r="G405" s="104"/>
      <c r="H405" s="99"/>
      <c r="I405" s="119"/>
      <c r="J405" s="119"/>
      <c r="L405" s="12"/>
    </row>
    <row r="406" spans="1:13" ht="18">
      <c r="A406" s="84"/>
      <c r="B406" s="77">
        <v>24</v>
      </c>
      <c r="C406" s="77"/>
      <c r="D406" s="77"/>
      <c r="E406" s="81" t="s">
        <v>141</v>
      </c>
      <c r="F406" s="81"/>
      <c r="G406" s="80"/>
      <c r="H406" s="80"/>
      <c r="I406" s="81"/>
      <c r="J406" s="82"/>
      <c r="L406" s="12"/>
    </row>
    <row r="407" spans="1:13" ht="36.75" outlineLevel="1">
      <c r="A407" s="84"/>
      <c r="B407" s="102" t="s">
        <v>633</v>
      </c>
      <c r="C407" s="102" t="s">
        <v>774</v>
      </c>
      <c r="D407" s="102" t="s">
        <v>730</v>
      </c>
      <c r="E407" s="120" t="s">
        <v>142</v>
      </c>
      <c r="F407" s="103" t="s">
        <v>322</v>
      </c>
      <c r="G407" s="104">
        <f>G135+G137</f>
        <v>816.98</v>
      </c>
      <c r="H407" s="162"/>
      <c r="I407" s="90"/>
      <c r="J407" s="90"/>
      <c r="L407" s="12"/>
    </row>
    <row r="408" spans="1:13" ht="35.1" customHeight="1" outlineLevel="1">
      <c r="A408" s="84"/>
      <c r="B408" s="97" t="s">
        <v>634</v>
      </c>
      <c r="C408" s="97"/>
      <c r="D408" s="97"/>
      <c r="E408" s="98"/>
      <c r="F408" s="98"/>
      <c r="G408" s="100"/>
      <c r="H408" s="100"/>
      <c r="I408" s="98"/>
      <c r="J408" s="101"/>
      <c r="L408" s="12"/>
    </row>
    <row r="409" spans="1:13" ht="18.75" thickBot="1">
      <c r="A409" s="121"/>
      <c r="B409" s="122"/>
      <c r="C409" s="122"/>
      <c r="D409" s="122"/>
      <c r="E409" s="123"/>
      <c r="F409" s="121"/>
      <c r="G409" s="124"/>
      <c r="H409" s="125"/>
      <c r="I409" s="126"/>
      <c r="J409" s="126"/>
      <c r="L409" s="12"/>
    </row>
    <row r="410" spans="1:13" ht="35.1" customHeight="1" thickBot="1">
      <c r="A410" s="127"/>
      <c r="B410" s="188" t="s">
        <v>306</v>
      </c>
      <c r="C410" s="189"/>
      <c r="D410" s="189"/>
      <c r="E410" s="190"/>
      <c r="F410" s="190"/>
      <c r="G410" s="191"/>
      <c r="H410" s="191"/>
      <c r="I410" s="190"/>
      <c r="J410" s="192"/>
      <c r="L410" s="12"/>
    </row>
    <row r="411" spans="1:13" ht="18" collapsed="1">
      <c r="A411" s="128"/>
      <c r="B411" s="129"/>
      <c r="C411" s="129"/>
      <c r="D411" s="129"/>
      <c r="E411" s="130"/>
      <c r="F411" s="131"/>
      <c r="G411" s="132"/>
      <c r="H411" s="133"/>
      <c r="I411" s="134"/>
      <c r="J411" s="135"/>
    </row>
    <row r="412" spans="1:13" ht="18.75" thickBot="1">
      <c r="A412" s="128"/>
      <c r="B412" s="129"/>
      <c r="C412" s="129"/>
      <c r="D412" s="129"/>
      <c r="E412" s="130"/>
      <c r="F412" s="131"/>
      <c r="G412" s="132"/>
      <c r="H412" s="133"/>
      <c r="I412" s="136"/>
      <c r="J412" s="135"/>
    </row>
    <row r="413" spans="1:13" s="7" customFormat="1" ht="18">
      <c r="A413" s="137"/>
      <c r="B413" s="138"/>
      <c r="C413" s="138"/>
      <c r="D413" s="138"/>
      <c r="E413" s="139"/>
      <c r="F413" s="140"/>
      <c r="G413" s="141"/>
      <c r="H413" s="198" t="s">
        <v>441</v>
      </c>
      <c r="I413" s="198"/>
      <c r="J413" s="142"/>
      <c r="K413" s="1"/>
      <c r="L413" s="1"/>
      <c r="M413" s="1"/>
    </row>
    <row r="414" spans="1:13" s="7" customFormat="1">
      <c r="A414" s="4"/>
      <c r="B414" s="5"/>
      <c r="C414" s="5"/>
      <c r="D414" s="13"/>
      <c r="E414" s="14"/>
      <c r="F414" s="2"/>
      <c r="G414" s="16"/>
      <c r="H414" s="15"/>
      <c r="I414" s="3"/>
      <c r="K414" s="1"/>
      <c r="L414" s="1"/>
      <c r="M414" s="1"/>
    </row>
    <row r="415" spans="1:13">
      <c r="D415" s="13"/>
      <c r="E415" s="14"/>
      <c r="F415" s="2"/>
      <c r="G415" s="16"/>
      <c r="H415" s="15"/>
      <c r="I415" s="3"/>
      <c r="J415" s="7"/>
    </row>
    <row r="416" spans="1:13">
      <c r="D416" s="13"/>
      <c r="E416" s="14"/>
      <c r="F416" s="2"/>
      <c r="G416" s="16"/>
      <c r="H416" s="15"/>
      <c r="I416" s="3"/>
      <c r="J416" s="7"/>
    </row>
    <row r="417" spans="8:10">
      <c r="I417" s="15"/>
      <c r="J417" s="15"/>
    </row>
    <row r="418" spans="8:10">
      <c r="H418" s="17"/>
      <c r="J418" s="7"/>
    </row>
    <row r="419" spans="8:10">
      <c r="J419" s="12"/>
    </row>
  </sheetData>
  <autoFilter ref="A10:J410"/>
  <mergeCells count="26">
    <mergeCell ref="B244:I244"/>
    <mergeCell ref="B371:I371"/>
    <mergeCell ref="B288:I288"/>
    <mergeCell ref="A1:J3"/>
    <mergeCell ref="A6:J6"/>
    <mergeCell ref="B309:I309"/>
    <mergeCell ref="B338:I338"/>
    <mergeCell ref="B360:I360"/>
    <mergeCell ref="B344:I344"/>
    <mergeCell ref="F8:J9"/>
    <mergeCell ref="H413:I413"/>
    <mergeCell ref="A7:J7"/>
    <mergeCell ref="B117:I117"/>
    <mergeCell ref="B122:I122"/>
    <mergeCell ref="B154:I154"/>
    <mergeCell ref="B145:I145"/>
    <mergeCell ref="B162:I162"/>
    <mergeCell ref="B36:I36"/>
    <mergeCell ref="B29:I29"/>
    <mergeCell ref="B50:I50"/>
    <mergeCell ref="B70:I70"/>
    <mergeCell ref="B81:I81"/>
    <mergeCell ref="B111:I111"/>
    <mergeCell ref="B132:I132"/>
    <mergeCell ref="B401:I401"/>
    <mergeCell ref="B382:I382"/>
  </mergeCells>
  <phoneticPr fontId="5" type="noConversion"/>
  <conditionalFormatting sqref="G403 G363:G370 G347:G359 G84:I84 G279:G287 G374:G381 G184:G205 G310:I310 G383:I383 H347:I347 G100 G274:G277 G269:G271 G262:G266 G236:G243 G230:G234 G222:G225 G227:G228 G217:G220 G208:G215 H190 G166:G171 G173:G182 G10:I10">
    <cfRule type="cellIs" dxfId="0" priority="5" stopIfTrue="1" operator="equal">
      <formula>0</formula>
    </cfRule>
  </conditionalFormatting>
  <printOptions horizontalCentered="1"/>
  <pageMargins left="0.27559055118110237" right="0.15748031496062992" top="0.78740157480314965" bottom="0.31496062992125984" header="0.35433070866141736" footer="0.19685039370078741"/>
  <pageSetup paperSize="9" scale="50" fitToHeight="15" orientation="portrait" r:id="rId1"/>
  <headerFooter alignWithMargins="0">
    <oddHeader xml:space="preserve">&amp;CMinistério da Educação
Fundo Nacional de Desenvolvimento da Educação
Coordenação Geral de Infra-Estrutura - CGEST
&amp;"Arial,Negrito"Planilha Orçamentária - Projeto Padrão Tipo C&amp;"Arial,Normal"
</oddHeader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workbookViewId="0">
      <selection activeCell="B7" sqref="B7"/>
    </sheetView>
  </sheetViews>
  <sheetFormatPr defaultRowHeight="14.25"/>
  <cols>
    <col min="2" max="2" width="55.375" bestFit="1" customWidth="1"/>
    <col min="3" max="3" width="15.875" customWidth="1"/>
  </cols>
  <sheetData>
    <row r="1" spans="1:9" s="1" customFormat="1" ht="12.75" customHeight="1">
      <c r="A1" s="228" t="s">
        <v>684</v>
      </c>
      <c r="B1" s="229"/>
      <c r="C1" s="229"/>
      <c r="D1" s="229"/>
      <c r="E1" s="229"/>
      <c r="F1" s="229"/>
      <c r="G1" s="229"/>
      <c r="H1" s="229"/>
      <c r="I1" s="230"/>
    </row>
    <row r="2" spans="1:9" s="1" customFormat="1" ht="14.25" customHeight="1">
      <c r="A2" s="231"/>
      <c r="B2" s="232"/>
      <c r="C2" s="232"/>
      <c r="D2" s="232"/>
      <c r="E2" s="232"/>
      <c r="F2" s="232"/>
      <c r="G2" s="232"/>
      <c r="H2" s="232"/>
      <c r="I2" s="233"/>
    </row>
    <row r="3" spans="1:9" s="1" customFormat="1" ht="15" customHeight="1">
      <c r="A3" s="234"/>
      <c r="B3" s="235"/>
      <c r="C3" s="235"/>
      <c r="D3" s="235"/>
      <c r="E3" s="235"/>
      <c r="F3" s="235"/>
      <c r="G3" s="235"/>
      <c r="H3" s="235"/>
      <c r="I3" s="236"/>
    </row>
    <row r="4" spans="1:9">
      <c r="A4" s="63" t="s">
        <v>665</v>
      </c>
      <c r="B4" s="237" t="s">
        <v>687</v>
      </c>
      <c r="C4" s="237"/>
      <c r="D4" s="237"/>
      <c r="E4" s="237"/>
      <c r="F4" s="237"/>
      <c r="G4" s="237"/>
      <c r="H4" s="237"/>
      <c r="I4" s="238"/>
    </row>
    <row r="5" spans="1:9" ht="15" thickBot="1">
      <c r="A5" s="239" t="s">
        <v>688</v>
      </c>
      <c r="B5" s="240"/>
      <c r="C5" s="240"/>
      <c r="D5" s="240"/>
      <c r="E5" s="240"/>
      <c r="F5" s="240"/>
      <c r="G5" s="240"/>
      <c r="H5" s="240"/>
      <c r="I5" s="241"/>
    </row>
    <row r="6" spans="1:9" ht="15" thickBot="1">
      <c r="A6" s="223" t="s">
        <v>666</v>
      </c>
      <c r="B6" s="224"/>
      <c r="C6" s="224"/>
      <c r="D6" s="224"/>
      <c r="E6" s="224"/>
      <c r="F6" s="224"/>
      <c r="G6" s="224"/>
      <c r="H6" s="224"/>
      <c r="I6" s="225"/>
    </row>
    <row r="7" spans="1:9" ht="15" thickBot="1">
      <c r="A7" s="22" t="s">
        <v>308</v>
      </c>
      <c r="B7" s="22" t="s">
        <v>311</v>
      </c>
      <c r="C7" s="22" t="s">
        <v>314</v>
      </c>
      <c r="D7" s="22" t="s">
        <v>667</v>
      </c>
      <c r="E7" s="22">
        <v>1</v>
      </c>
      <c r="F7" s="22">
        <v>2</v>
      </c>
      <c r="G7" s="22">
        <v>3</v>
      </c>
      <c r="H7" s="22">
        <v>4</v>
      </c>
      <c r="I7" s="22">
        <v>5</v>
      </c>
    </row>
    <row r="8" spans="1:9">
      <c r="A8" s="24"/>
      <c r="B8" s="23"/>
      <c r="C8" s="23"/>
      <c r="D8" s="23"/>
      <c r="E8" s="24"/>
      <c r="F8" s="24"/>
      <c r="G8" s="24"/>
      <c r="H8" s="24"/>
      <c r="I8" s="24"/>
    </row>
    <row r="9" spans="1:9">
      <c r="A9" s="48">
        <v>1</v>
      </c>
      <c r="B9" s="26" t="s">
        <v>355</v>
      </c>
      <c r="C9" s="27">
        <f>'Plan  UNDADE INFANTIL CHÁCARA '!J29</f>
        <v>0</v>
      </c>
      <c r="D9" s="28"/>
      <c r="E9" s="29">
        <v>1</v>
      </c>
      <c r="F9" s="30"/>
      <c r="G9" s="31"/>
      <c r="H9" s="31"/>
      <c r="I9" s="31"/>
    </row>
    <row r="10" spans="1:9">
      <c r="A10" s="48"/>
      <c r="B10" s="32"/>
      <c r="C10" s="27"/>
      <c r="D10" s="28"/>
      <c r="E10" s="33"/>
      <c r="F10" s="33"/>
      <c r="G10" s="31"/>
      <c r="H10" s="31"/>
      <c r="I10" s="31"/>
    </row>
    <row r="11" spans="1:9">
      <c r="A11" s="48">
        <v>2</v>
      </c>
      <c r="B11" s="34" t="s">
        <v>668</v>
      </c>
      <c r="C11" s="27">
        <f>'Plan  UNDADE INFANTIL CHÁCARA '!J36</f>
        <v>0</v>
      </c>
      <c r="D11" s="28"/>
      <c r="E11" s="35">
        <v>0.8</v>
      </c>
      <c r="F11" s="35">
        <v>0.2</v>
      </c>
      <c r="G11" s="30"/>
      <c r="H11" s="31"/>
      <c r="I11" s="31"/>
    </row>
    <row r="12" spans="1:9">
      <c r="A12" s="48"/>
      <c r="B12" s="32"/>
      <c r="C12" s="27"/>
      <c r="D12" s="28"/>
      <c r="E12" s="33"/>
      <c r="F12" s="33"/>
      <c r="G12" s="33"/>
      <c r="H12" s="31"/>
      <c r="I12" s="31"/>
    </row>
    <row r="13" spans="1:9">
      <c r="A13" s="48">
        <v>3</v>
      </c>
      <c r="B13" s="34" t="s">
        <v>669</v>
      </c>
      <c r="C13" s="27">
        <f>'Plan  UNDADE INFANTIL CHÁCARA '!J50</f>
        <v>0</v>
      </c>
      <c r="D13" s="28"/>
      <c r="E13" s="35">
        <v>0.15</v>
      </c>
      <c r="F13" s="35">
        <v>0.85</v>
      </c>
      <c r="G13" s="36"/>
      <c r="H13" s="31"/>
      <c r="I13" s="31"/>
    </row>
    <row r="14" spans="1:9">
      <c r="A14" s="48"/>
      <c r="B14" s="32"/>
      <c r="C14" s="27"/>
      <c r="D14" s="28"/>
      <c r="E14" s="33"/>
      <c r="F14" s="33"/>
      <c r="G14" s="33"/>
      <c r="H14" s="31"/>
      <c r="I14" s="37"/>
    </row>
    <row r="15" spans="1:9">
      <c r="A15" s="48">
        <v>4</v>
      </c>
      <c r="B15" s="34" t="s">
        <v>377</v>
      </c>
      <c r="C15" s="27">
        <f>'Plan  UNDADE INFANTIL CHÁCARA '!J70</f>
        <v>0</v>
      </c>
      <c r="D15" s="28"/>
      <c r="E15" s="31"/>
      <c r="F15" s="35">
        <v>0.4</v>
      </c>
      <c r="G15" s="35">
        <v>0.6</v>
      </c>
      <c r="H15" s="36"/>
      <c r="I15" s="38"/>
    </row>
    <row r="16" spans="1:9">
      <c r="A16" s="48"/>
      <c r="B16" s="32"/>
      <c r="C16" s="27"/>
      <c r="D16" s="28"/>
      <c r="E16" s="31"/>
      <c r="F16" s="33"/>
      <c r="G16" s="33"/>
      <c r="H16" s="33"/>
      <c r="I16" s="39"/>
    </row>
    <row r="17" spans="1:9">
      <c r="A17" s="48">
        <v>5</v>
      </c>
      <c r="B17" s="34" t="s">
        <v>670</v>
      </c>
      <c r="C17" s="27">
        <f>'Plan  UNDADE INFANTIL CHÁCARA '!J81</f>
        <v>0</v>
      </c>
      <c r="D17" s="28"/>
      <c r="E17" s="31"/>
      <c r="F17" s="36"/>
      <c r="G17" s="35">
        <v>0.3</v>
      </c>
      <c r="H17" s="35">
        <v>0.7</v>
      </c>
      <c r="I17" s="35">
        <v>0.2</v>
      </c>
    </row>
    <row r="18" spans="1:9">
      <c r="A18" s="48"/>
      <c r="B18" s="31"/>
      <c r="C18" s="27"/>
      <c r="D18" s="28"/>
      <c r="E18" s="31"/>
      <c r="F18" s="33"/>
      <c r="G18" s="33"/>
      <c r="H18" s="33"/>
      <c r="I18" s="33"/>
    </row>
    <row r="19" spans="1:9">
      <c r="A19" s="48">
        <v>6</v>
      </c>
      <c r="B19" s="10" t="s">
        <v>393</v>
      </c>
      <c r="C19" s="27">
        <f>'Plan  UNDADE INFANTIL CHÁCARA '!J111</f>
        <v>0</v>
      </c>
      <c r="D19" s="28"/>
      <c r="E19" s="31"/>
      <c r="F19" s="31"/>
      <c r="G19" s="31"/>
      <c r="H19" s="35">
        <v>0.3</v>
      </c>
      <c r="I19" s="35">
        <v>0.7</v>
      </c>
    </row>
    <row r="20" spans="1:9">
      <c r="A20" s="48"/>
      <c r="B20" s="31"/>
      <c r="C20" s="27"/>
      <c r="D20" s="28"/>
      <c r="E20" s="31"/>
      <c r="F20" s="31"/>
      <c r="G20" s="31"/>
      <c r="H20" s="33"/>
      <c r="I20" s="33"/>
    </row>
    <row r="21" spans="1:9">
      <c r="A21" s="48">
        <v>7</v>
      </c>
      <c r="B21" s="10" t="s">
        <v>671</v>
      </c>
      <c r="C21" s="27">
        <f>'Plan  UNDADE INFANTIL CHÁCARA '!J117</f>
        <v>0</v>
      </c>
      <c r="D21" s="28"/>
      <c r="E21" s="31"/>
      <c r="F21" s="35">
        <v>0.15</v>
      </c>
      <c r="G21" s="35">
        <v>0.65</v>
      </c>
      <c r="H21" s="35">
        <v>0.2</v>
      </c>
      <c r="I21" s="36"/>
    </row>
    <row r="22" spans="1:9">
      <c r="A22" s="48"/>
      <c r="B22" s="31"/>
      <c r="C22" s="27"/>
      <c r="D22" s="28"/>
      <c r="E22" s="31"/>
      <c r="F22" s="40"/>
      <c r="G22" s="33"/>
      <c r="H22" s="33"/>
      <c r="I22" s="33"/>
    </row>
    <row r="23" spans="1:9">
      <c r="A23" s="48">
        <v>8</v>
      </c>
      <c r="B23" s="10" t="s">
        <v>672</v>
      </c>
      <c r="C23" s="27">
        <f>'Plan  UNDADE INFANTIL CHÁCARA '!J122</f>
        <v>0</v>
      </c>
      <c r="D23" s="28"/>
      <c r="E23" s="31"/>
      <c r="F23" s="38"/>
      <c r="G23" s="35">
        <v>1</v>
      </c>
      <c r="H23" s="36"/>
      <c r="I23" s="36"/>
    </row>
    <row r="24" spans="1:9">
      <c r="A24" s="48"/>
      <c r="B24" s="31"/>
      <c r="C24" s="27"/>
      <c r="D24" s="28"/>
      <c r="E24" s="31"/>
      <c r="F24" s="39"/>
      <c r="G24" s="33"/>
      <c r="H24" s="33"/>
      <c r="I24" s="33"/>
    </row>
    <row r="25" spans="1:9">
      <c r="A25" s="48">
        <v>9</v>
      </c>
      <c r="B25" s="10" t="s">
        <v>673</v>
      </c>
      <c r="C25" s="27">
        <f>'Plan  UNDADE INFANTIL CHÁCARA '!J132</f>
        <v>0</v>
      </c>
      <c r="D25" s="28"/>
      <c r="E25" s="31"/>
      <c r="F25" s="31"/>
      <c r="G25" s="36"/>
      <c r="H25" s="35">
        <v>0.4</v>
      </c>
      <c r="I25" s="35">
        <v>0.6</v>
      </c>
    </row>
    <row r="26" spans="1:9">
      <c r="A26" s="48"/>
      <c r="B26" s="31"/>
      <c r="C26" s="27"/>
      <c r="D26" s="28"/>
      <c r="E26" s="31"/>
      <c r="F26" s="31"/>
      <c r="G26" s="40"/>
      <c r="H26" s="33"/>
      <c r="I26" s="33"/>
    </row>
    <row r="27" spans="1:9">
      <c r="A27" s="48">
        <v>10</v>
      </c>
      <c r="B27" s="10" t="s">
        <v>674</v>
      </c>
      <c r="C27" s="27">
        <f>'Plan  UNDADE INFANTIL CHÁCARA '!J145</f>
        <v>0</v>
      </c>
      <c r="D27" s="28"/>
      <c r="E27" s="31"/>
      <c r="F27" s="31"/>
      <c r="G27" s="35">
        <v>0.15</v>
      </c>
      <c r="H27" s="35">
        <v>0.7</v>
      </c>
      <c r="I27" s="35">
        <v>0.15</v>
      </c>
    </row>
    <row r="28" spans="1:9">
      <c r="A28" s="48"/>
      <c r="B28" s="31"/>
      <c r="C28" s="27"/>
      <c r="D28" s="28"/>
      <c r="E28" s="31"/>
      <c r="F28" s="31"/>
      <c r="G28" s="41"/>
      <c r="H28" s="33"/>
      <c r="I28" s="33"/>
    </row>
    <row r="29" spans="1:9">
      <c r="A29" s="48">
        <v>11</v>
      </c>
      <c r="B29" s="10" t="s">
        <v>13</v>
      </c>
      <c r="C29" s="27">
        <f>'Plan  UNDADE INFANTIL CHÁCARA '!J162</f>
        <v>0</v>
      </c>
      <c r="D29" s="28"/>
      <c r="E29" s="31"/>
      <c r="F29" s="31"/>
      <c r="G29" s="57">
        <v>0.5</v>
      </c>
      <c r="H29" s="57">
        <v>0.4</v>
      </c>
      <c r="I29" s="57">
        <v>0.1</v>
      </c>
    </row>
    <row r="30" spans="1:9">
      <c r="A30" s="48"/>
      <c r="B30" s="31"/>
      <c r="C30" s="27"/>
      <c r="D30" s="28"/>
      <c r="E30" s="31"/>
      <c r="F30" s="31"/>
      <c r="G30" s="31"/>
      <c r="H30" s="33"/>
      <c r="I30" s="33"/>
    </row>
    <row r="31" spans="1:9">
      <c r="A31" s="48">
        <v>12</v>
      </c>
      <c r="B31" s="10" t="s">
        <v>726</v>
      </c>
      <c r="C31" s="27">
        <f>'Plan  UNDADE INFANTIL CHÁCARA '!J244</f>
        <v>0</v>
      </c>
      <c r="D31" s="28"/>
      <c r="E31" s="31"/>
      <c r="F31" s="42">
        <v>0.1</v>
      </c>
      <c r="G31" s="35">
        <v>0.2</v>
      </c>
      <c r="H31" s="35">
        <v>0.3</v>
      </c>
      <c r="I31" s="35">
        <v>0.4</v>
      </c>
    </row>
    <row r="32" spans="1:9">
      <c r="A32" s="48"/>
      <c r="B32" s="31"/>
      <c r="C32" s="27"/>
      <c r="D32" s="28"/>
      <c r="E32" s="31"/>
      <c r="F32" s="41"/>
      <c r="G32" s="41"/>
      <c r="H32" s="33"/>
      <c r="I32" s="33"/>
    </row>
    <row r="33" spans="1:9">
      <c r="A33" s="48">
        <v>13</v>
      </c>
      <c r="B33" s="43" t="s">
        <v>81</v>
      </c>
      <c r="C33" s="27"/>
      <c r="D33" s="28"/>
      <c r="E33" s="31"/>
      <c r="F33" s="38"/>
      <c r="G33" s="35">
        <v>0.2</v>
      </c>
      <c r="H33" s="57">
        <v>0.4</v>
      </c>
      <c r="I33" s="57">
        <v>0.4</v>
      </c>
    </row>
    <row r="34" spans="1:9">
      <c r="A34" s="48"/>
      <c r="B34" s="31"/>
      <c r="C34" s="27"/>
      <c r="D34" s="28"/>
      <c r="E34" s="31"/>
      <c r="F34" s="39"/>
      <c r="G34" s="39"/>
      <c r="H34" s="33"/>
      <c r="I34" s="33"/>
    </row>
    <row r="35" spans="1:9">
      <c r="A35" s="48">
        <v>14</v>
      </c>
      <c r="B35" s="10" t="s">
        <v>258</v>
      </c>
      <c r="C35" s="27"/>
      <c r="D35" s="28"/>
      <c r="E35" s="31"/>
      <c r="F35" s="38"/>
      <c r="G35" s="35">
        <v>0.2</v>
      </c>
      <c r="H35" s="35">
        <v>0.35</v>
      </c>
      <c r="I35" s="35">
        <v>0.45</v>
      </c>
    </row>
    <row r="36" spans="1:9">
      <c r="A36" s="48"/>
      <c r="B36" s="31"/>
      <c r="C36" s="27"/>
      <c r="D36" s="28"/>
      <c r="E36" s="31"/>
      <c r="F36" s="39"/>
      <c r="G36" s="39"/>
      <c r="H36" s="33"/>
      <c r="I36" s="33"/>
    </row>
    <row r="37" spans="1:9">
      <c r="A37" s="48">
        <v>15</v>
      </c>
      <c r="B37" s="10" t="s">
        <v>124</v>
      </c>
      <c r="C37" s="27"/>
      <c r="D37" s="28"/>
      <c r="E37" s="31"/>
      <c r="F37" s="44"/>
      <c r="G37" s="36"/>
      <c r="H37" s="57">
        <v>0.2</v>
      </c>
      <c r="I37" s="57">
        <v>0.8</v>
      </c>
    </row>
    <row r="38" spans="1:9">
      <c r="A38" s="48"/>
      <c r="B38" s="31"/>
      <c r="C38" s="27"/>
      <c r="D38" s="28"/>
      <c r="E38" s="31"/>
      <c r="F38" s="45"/>
      <c r="G38" s="39"/>
      <c r="H38" s="33"/>
      <c r="I38" s="33"/>
    </row>
    <row r="39" spans="1:9">
      <c r="A39" s="48">
        <v>16</v>
      </c>
      <c r="B39" s="10" t="s">
        <v>675</v>
      </c>
      <c r="C39" s="27"/>
      <c r="D39" s="28"/>
      <c r="E39" s="31"/>
      <c r="F39" s="44"/>
      <c r="G39" s="35">
        <v>0.3</v>
      </c>
      <c r="H39" s="35">
        <v>0.3</v>
      </c>
      <c r="I39" s="57">
        <v>0.4</v>
      </c>
    </row>
    <row r="40" spans="1:9">
      <c r="A40" s="48"/>
      <c r="B40" s="31"/>
      <c r="C40" s="27"/>
      <c r="D40" s="28"/>
      <c r="E40" s="31"/>
      <c r="F40" s="45"/>
      <c r="G40" s="39"/>
      <c r="H40" s="33"/>
      <c r="I40" s="33"/>
    </row>
    <row r="41" spans="1:9">
      <c r="A41" s="48">
        <v>17</v>
      </c>
      <c r="B41" s="10" t="s">
        <v>676</v>
      </c>
      <c r="C41" s="27"/>
      <c r="D41" s="28"/>
      <c r="E41" s="31"/>
      <c r="F41" s="38"/>
      <c r="G41" s="35">
        <v>0.2</v>
      </c>
      <c r="H41" s="57">
        <v>0.5</v>
      </c>
      <c r="I41" s="57">
        <v>0.3</v>
      </c>
    </row>
    <row r="42" spans="1:9">
      <c r="A42" s="31"/>
      <c r="B42" s="31"/>
      <c r="C42" s="47"/>
      <c r="D42" s="30"/>
      <c r="E42" s="31"/>
      <c r="F42" s="33"/>
      <c r="G42" s="33"/>
      <c r="H42" s="33"/>
      <c r="I42" s="33"/>
    </row>
    <row r="43" spans="1:9">
      <c r="A43" s="48">
        <v>18</v>
      </c>
      <c r="B43" s="10" t="s">
        <v>677</v>
      </c>
      <c r="C43" s="27"/>
      <c r="D43" s="28"/>
      <c r="E43" s="49">
        <v>0.05</v>
      </c>
      <c r="F43" s="49">
        <v>0.1</v>
      </c>
      <c r="G43" s="49">
        <v>0.3</v>
      </c>
      <c r="H43" s="49">
        <v>0.4</v>
      </c>
      <c r="I43" s="49">
        <v>0.15</v>
      </c>
    </row>
    <row r="44" spans="1:9">
      <c r="A44" s="48"/>
      <c r="B44" s="31"/>
      <c r="C44" s="47"/>
      <c r="D44" s="30"/>
      <c r="E44" s="31"/>
      <c r="F44" s="33"/>
      <c r="G44" s="33"/>
      <c r="H44" s="33"/>
      <c r="I44" s="33"/>
    </row>
    <row r="45" spans="1:9" ht="24.95" customHeight="1">
      <c r="A45" s="48">
        <v>19</v>
      </c>
      <c r="B45" s="50" t="s">
        <v>678</v>
      </c>
      <c r="C45" s="27"/>
      <c r="D45" s="28"/>
      <c r="E45" s="31"/>
      <c r="F45" s="33"/>
      <c r="G45" s="49">
        <v>0.3</v>
      </c>
      <c r="H45" s="49">
        <v>0.2</v>
      </c>
      <c r="I45" s="49">
        <v>0.5</v>
      </c>
    </row>
    <row r="46" spans="1:9" ht="20.100000000000001" customHeight="1">
      <c r="A46" s="48"/>
      <c r="B46" s="31"/>
      <c r="C46" s="47"/>
      <c r="D46" s="30"/>
      <c r="E46" s="31"/>
      <c r="F46" s="33"/>
      <c r="G46" s="33"/>
      <c r="H46" s="33"/>
      <c r="I46" s="33"/>
    </row>
    <row r="47" spans="1:9" ht="24.95" customHeight="1">
      <c r="A47" s="48">
        <v>20</v>
      </c>
      <c r="B47" s="50" t="s">
        <v>32</v>
      </c>
      <c r="C47" s="27"/>
      <c r="D47" s="28"/>
      <c r="E47" s="31"/>
      <c r="F47" s="33"/>
      <c r="G47" s="33"/>
      <c r="H47" s="58">
        <v>0.7</v>
      </c>
      <c r="I47" s="59">
        <v>0.3</v>
      </c>
    </row>
    <row r="48" spans="1:9">
      <c r="A48" s="48"/>
      <c r="B48" s="31"/>
      <c r="C48" s="47"/>
      <c r="D48" s="30"/>
      <c r="E48" s="31"/>
      <c r="F48" s="33"/>
      <c r="G48" s="33"/>
      <c r="H48" s="46"/>
      <c r="I48" s="39"/>
    </row>
    <row r="49" spans="1:9">
      <c r="A49" s="48">
        <v>21</v>
      </c>
      <c r="B49" s="10" t="s">
        <v>679</v>
      </c>
      <c r="C49" s="27"/>
      <c r="D49" s="28"/>
      <c r="E49" s="31"/>
      <c r="F49" s="33"/>
      <c r="G49" s="33"/>
      <c r="H49" s="58">
        <v>0.3</v>
      </c>
      <c r="I49" s="59">
        <v>0.7</v>
      </c>
    </row>
    <row r="50" spans="1:9">
      <c r="A50" s="48"/>
      <c r="B50" s="31"/>
      <c r="C50" s="47"/>
      <c r="D50" s="30"/>
      <c r="E50" s="31"/>
      <c r="F50" s="33"/>
      <c r="G50" s="33"/>
      <c r="H50" s="33"/>
      <c r="I50" s="33"/>
    </row>
    <row r="51" spans="1:9">
      <c r="A51" s="48">
        <v>22</v>
      </c>
      <c r="B51" s="10" t="s">
        <v>680</v>
      </c>
      <c r="C51" s="27"/>
      <c r="D51" s="28"/>
      <c r="E51" s="31"/>
      <c r="F51" s="49">
        <v>0.05</v>
      </c>
      <c r="G51" s="49">
        <v>0.15</v>
      </c>
      <c r="H51" s="58">
        <v>0.6</v>
      </c>
      <c r="I51" s="59">
        <v>0.2</v>
      </c>
    </row>
    <row r="52" spans="1:9">
      <c r="A52" s="48"/>
      <c r="B52" s="31"/>
      <c r="C52" s="47"/>
      <c r="D52" s="30"/>
      <c r="E52" s="31"/>
      <c r="F52" s="33"/>
      <c r="G52" s="33"/>
      <c r="H52" s="33"/>
      <c r="I52" s="33"/>
    </row>
    <row r="53" spans="1:9">
      <c r="A53" s="48">
        <v>23</v>
      </c>
      <c r="B53" s="10" t="s">
        <v>681</v>
      </c>
      <c r="C53" s="27"/>
      <c r="D53" s="28"/>
      <c r="E53" s="51"/>
      <c r="F53" s="49">
        <v>0.15</v>
      </c>
      <c r="G53" s="49">
        <v>0.25</v>
      </c>
      <c r="H53" s="59">
        <v>0.45</v>
      </c>
      <c r="I53" s="59">
        <v>0.15</v>
      </c>
    </row>
    <row r="54" spans="1:9">
      <c r="A54" s="48"/>
      <c r="B54" s="31"/>
      <c r="C54" s="47"/>
      <c r="D54" s="30"/>
      <c r="E54" s="41"/>
      <c r="F54" s="41"/>
      <c r="G54" s="41"/>
      <c r="H54" s="58">
        <v>0.3</v>
      </c>
      <c r="I54" s="59">
        <v>0.7</v>
      </c>
    </row>
    <row r="55" spans="1:9">
      <c r="A55" s="48">
        <v>24</v>
      </c>
      <c r="B55" s="10" t="s">
        <v>141</v>
      </c>
      <c r="C55" s="27"/>
      <c r="D55" s="28"/>
      <c r="E55" s="31"/>
      <c r="F55" s="33"/>
      <c r="G55" s="33"/>
      <c r="H55" s="33"/>
      <c r="I55" s="33"/>
    </row>
    <row r="56" spans="1:9">
      <c r="A56" s="31"/>
      <c r="B56" s="31"/>
      <c r="C56" s="47"/>
      <c r="D56" s="31"/>
      <c r="E56" s="31"/>
      <c r="F56" s="31"/>
      <c r="G56" s="31"/>
      <c r="H56" s="31"/>
      <c r="I56" s="31"/>
    </row>
    <row r="57" spans="1:9">
      <c r="A57" s="25"/>
      <c r="B57" s="64"/>
      <c r="C57" s="65"/>
      <c r="D57" s="64"/>
      <c r="E57" s="64"/>
      <c r="F57" s="64"/>
      <c r="G57" s="64"/>
      <c r="H57" s="64"/>
      <c r="I57" s="66"/>
    </row>
    <row r="58" spans="1:9" ht="15" thickBot="1">
      <c r="A58" s="226" t="s">
        <v>682</v>
      </c>
      <c r="B58" s="227"/>
      <c r="C58" s="60">
        <f>SUM(C9:C55)</f>
        <v>0</v>
      </c>
      <c r="D58" s="61">
        <f>SUM(D9:D55)</f>
        <v>0</v>
      </c>
      <c r="E58" s="62"/>
      <c r="F58" s="62"/>
      <c r="G58" s="62"/>
      <c r="H58" s="62">
        <f>H10+H12+H14+H16+H18+H20+H22+H24+H26+H28+H30+H32+H34+H36+H38+H40+H42+H44+H46+H48+H50+H52+H54+H56</f>
        <v>0.3</v>
      </c>
      <c r="I58" s="62">
        <f>I10+I12+I14+I16+I18+I20+I22+I24+I26+I28+I30+I32+I34+I36+I38+I40+I42+I44+I46+I48+I50+I52+I54+I56</f>
        <v>0.7</v>
      </c>
    </row>
    <row r="59" spans="1:9" ht="15" thickBot="1">
      <c r="A59" s="52"/>
      <c r="B59" s="52"/>
      <c r="C59" s="53"/>
      <c r="D59" s="52"/>
      <c r="E59" s="54"/>
      <c r="F59" s="54"/>
      <c r="G59" s="54"/>
      <c r="H59" s="54"/>
      <c r="I59" s="54"/>
    </row>
    <row r="60" spans="1:9" ht="15" thickBot="1">
      <c r="A60" s="52"/>
      <c r="B60" s="52"/>
      <c r="C60" s="53"/>
      <c r="D60" s="52"/>
      <c r="E60" s="55">
        <f>E59</f>
        <v>0</v>
      </c>
      <c r="F60" s="56">
        <f>E60+F59</f>
        <v>0</v>
      </c>
      <c r="G60" s="56">
        <f t="shared" ref="G60:I60" si="0">F60+G59</f>
        <v>0</v>
      </c>
      <c r="H60" s="56">
        <f t="shared" si="0"/>
        <v>0</v>
      </c>
      <c r="I60" s="67">
        <f t="shared" si="0"/>
        <v>0</v>
      </c>
    </row>
  </sheetData>
  <mergeCells count="5">
    <mergeCell ref="A6:I6"/>
    <mergeCell ref="A58:B58"/>
    <mergeCell ref="A1:I3"/>
    <mergeCell ref="B4:I4"/>
    <mergeCell ref="A5:I5"/>
  </mergeCells>
  <printOptions horizontalCentered="1"/>
  <pageMargins left="0.31496062992125984" right="0.31496062992125984" top="0.19685039370078741" bottom="0.19685039370078741" header="0.31496062992125984" footer="0.31496062992125984"/>
  <pageSetup paperSize="9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3</vt:i4>
      </vt:variant>
    </vt:vector>
  </HeadingPairs>
  <TitlesOfParts>
    <vt:vector size="5" baseType="lpstr">
      <vt:lpstr>Plan  UNDADE INFANTIL CHÁCARA </vt:lpstr>
      <vt:lpstr>CRONOGRAMA CHACARA</vt:lpstr>
      <vt:lpstr>'CRONOGRAMA CHACARA'!Area_de_impressao</vt:lpstr>
      <vt:lpstr>'Plan  UNDADE INFANTIL CHÁCARA '!Area_de_impressao</vt:lpstr>
      <vt:lpstr>'Plan  UNDADE INFANTIL CHÁCARA '!Titulos_de_impressao</vt:lpstr>
    </vt:vector>
  </TitlesOfParts>
  <Company>Fnde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27421740104</dc:creator>
  <cp:lastModifiedBy>Silvia Ângela da Conceição Conrado</cp:lastModifiedBy>
  <cp:lastPrinted>2019-04-11T16:33:33Z</cp:lastPrinted>
  <dcterms:created xsi:type="dcterms:W3CDTF">2012-10-15T18:57:41Z</dcterms:created>
  <dcterms:modified xsi:type="dcterms:W3CDTF">2019-09-10T17:24:13Z</dcterms:modified>
</cp:coreProperties>
</file>