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7995" tabRatio="845"/>
  </bookViews>
  <sheets>
    <sheet name="PLANILHA" sheetId="9" r:id="rId1"/>
    <sheet name="PLANILHA RESUMO" sheetId="14" r:id="rId2"/>
    <sheet name="CRONOGRAMA" sheetId="16" r:id="rId3"/>
    <sheet name="COMPOSIÇÃO" sheetId="17" r:id="rId4"/>
  </sheets>
  <externalReferences>
    <externalReference r:id="rId5"/>
    <externalReference r:id="rId6"/>
    <externalReference r:id="rId7"/>
  </externalReferences>
  <definedNames>
    <definedName name="\0" localSheetId="2">#REF!</definedName>
    <definedName name="\0">#REF!</definedName>
    <definedName name="A" localSheetId="2">#REF!</definedName>
    <definedName name="A">#REF!</definedName>
    <definedName name="aaaa" localSheetId="2">#REF!</definedName>
    <definedName name="aaaa">#REF!</definedName>
    <definedName name="AB" localSheetId="2">#REF!</definedName>
    <definedName name="AB">#REF!</definedName>
    <definedName name="ABER" localSheetId="2">#REF!</definedName>
    <definedName name="ABER">#REF!</definedName>
    <definedName name="_xlnm.Print_Area" localSheetId="2">CRONOGRAMA!$A$1:$I$44</definedName>
    <definedName name="_xlnm.Print_Area" localSheetId="0">PLANILHA!$A$1:$I$160</definedName>
    <definedName name="_xlnm.Print_Area">[1]Plan1!$A$1:$F$322</definedName>
    <definedName name="_xlnm.Database" localSheetId="2">#REF!</definedName>
    <definedName name="_xlnm.Database">#REF!</definedName>
    <definedName name="D" localSheetId="2">#REF!</definedName>
    <definedName name="D">#REF!</definedName>
    <definedName name="FDSAFDSF" localSheetId="2">#REF!</definedName>
    <definedName name="FDSAFDSF">#REF!</definedName>
    <definedName name="nommmm" localSheetId="2">#REF!</definedName>
    <definedName name="nommmm">#REF!</definedName>
    <definedName name="ORÇAMENTO.BancoRef" hidden="1">PLANILHA!$I$9</definedName>
    <definedName name="ORÇAMENTO.CustoUnitario" hidden="1">ROUND(PLANILHA!#REF!,15-13*PLANILHA!$K$9)</definedName>
    <definedName name="ORÇAMENTO.PrecoUnitarioLicitado" hidden="1">PLANILHA!$Q1</definedName>
    <definedName name="OUTRO" localSheetId="2">#REF!</definedName>
    <definedName name="OUTRO">#REF!</definedName>
    <definedName name="Print_Area_MI" localSheetId="2">[2]HIDRAULICA!#REF!</definedName>
    <definedName name="Print_Area_MI">[2]HIDRAULICA!#REF!</definedName>
    <definedName name="REFERENCIA.Descricao" hidden="1">IF(ISNUMBER(PLANILHA!$K1),OFFSET(INDIRECT(ORÇAMENTO.BancoRef),PLANILHA!$K1-1,3,1),PLANILHA!$K1)</definedName>
    <definedName name="REFERENCIA.Unidade" hidden="1">IF(ISNUMBER(PLANILHA!$V1),OFFSET(INDIRECT(ORÇAMENTO.BancoRef),PLANILHA!$V1-1,4,1),"-")</definedName>
    <definedName name="SomaAgrup" hidden="1">SUMIF(OFFSET(PLANILHA!$D1,1,0,PLANILHA!$E1),"S",OFFSET(PLANILHA!A1,1,0,PLANILHA!$E1))</definedName>
    <definedName name="TIPOORCAMENTO" hidden="1">IF(VALUE([3]MENU!$O$3)=2,"Licitado","Proposto")</definedName>
    <definedName name="_xlnm.Print_Titles" localSheetId="0">PLANILHA!$1:$9</definedName>
    <definedName name="_xlnm.Print_Titles">[1]Plan1!$A$1:$IV$8</definedName>
    <definedName name="VTOTAL1" localSheetId="2" hidden="1">ROUND(PLANILHA!#REF!*PLANILHA!#REF!,15-13*PLANILHA!#REF!)</definedName>
    <definedName name="VTOTAL1" hidden="1">ROUND(PLANILHA!#REF!*PLANILHA!#REF!,15-13*PLANILHA!#REF!)</definedName>
  </definedNames>
  <calcPr calcId="144525"/>
</workbook>
</file>

<file path=xl/calcChain.xml><?xml version="1.0" encoding="utf-8"?>
<calcChain xmlns="http://schemas.openxmlformats.org/spreadsheetml/2006/main">
  <c r="H16" i="9" l="1"/>
  <c r="C36" i="14"/>
  <c r="C36" i="16"/>
  <c r="H37" i="16" s="1"/>
  <c r="B36" i="16"/>
  <c r="A36" i="16"/>
  <c r="H131" i="9"/>
  <c r="I27" i="9"/>
  <c r="I26" i="9"/>
  <c r="I25" i="9"/>
  <c r="I24" i="9"/>
  <c r="I23" i="9"/>
  <c r="I22" i="9"/>
  <c r="I21" i="9"/>
  <c r="I19" i="9" s="1"/>
  <c r="I20" i="9"/>
  <c r="H118" i="9"/>
  <c r="H119" i="9"/>
  <c r="H120" i="9"/>
  <c r="H121" i="9"/>
  <c r="H122" i="9"/>
  <c r="H123" i="9"/>
  <c r="H95" i="9"/>
  <c r="H96" i="9"/>
  <c r="H97" i="9"/>
  <c r="H98" i="9"/>
  <c r="H99" i="9"/>
  <c r="H100" i="9"/>
  <c r="H101" i="9"/>
  <c r="H102" i="9"/>
  <c r="H103" i="9"/>
  <c r="H104" i="9"/>
  <c r="H105" i="9"/>
  <c r="H106" i="9"/>
  <c r="H107" i="9"/>
  <c r="H108" i="9"/>
  <c r="H109" i="9"/>
  <c r="H110" i="9"/>
  <c r="H111" i="9"/>
  <c r="H112" i="9"/>
  <c r="H113" i="9"/>
  <c r="H114" i="9"/>
  <c r="H115" i="9"/>
  <c r="H116" i="9"/>
  <c r="H94" i="9"/>
  <c r="H71" i="9"/>
  <c r="H72" i="9"/>
  <c r="H73" i="9"/>
  <c r="H74" i="9"/>
  <c r="H75" i="9"/>
  <c r="H76" i="9"/>
  <c r="H77" i="9"/>
  <c r="H78" i="9"/>
  <c r="H79" i="9"/>
  <c r="H80" i="9"/>
  <c r="H81" i="9"/>
  <c r="H82" i="9"/>
  <c r="H83" i="9"/>
  <c r="H84" i="9"/>
  <c r="H85" i="9"/>
  <c r="H86" i="9"/>
  <c r="H87" i="9"/>
  <c r="H88" i="9"/>
  <c r="H89" i="9"/>
  <c r="H90" i="9"/>
  <c r="H91" i="9"/>
  <c r="H92" i="9"/>
  <c r="F37" i="16" l="1"/>
  <c r="G37" i="16"/>
  <c r="E37" i="16"/>
  <c r="I37" i="16"/>
  <c r="D37" i="16"/>
  <c r="B14" i="16" l="1"/>
  <c r="A14" i="16"/>
  <c r="B14" i="14"/>
  <c r="A14" i="14"/>
  <c r="I7" i="9"/>
  <c r="G18" i="9" s="1"/>
  <c r="H13" i="9"/>
  <c r="H14" i="9"/>
  <c r="H18" i="9"/>
  <c r="B18" i="16" l="1"/>
  <c r="A18" i="16"/>
  <c r="B16" i="16"/>
  <c r="A16" i="16"/>
  <c r="B18" i="14"/>
  <c r="A18" i="14"/>
  <c r="B16" i="14"/>
  <c r="A16" i="14"/>
  <c r="H46" i="9"/>
  <c r="H43" i="9"/>
  <c r="H38" i="9" l="1"/>
  <c r="H32" i="9"/>
  <c r="H33" i="9"/>
  <c r="H34" i="9"/>
  <c r="H35" i="9"/>
  <c r="H36" i="9"/>
  <c r="H37" i="9"/>
  <c r="H30" i="9"/>
  <c r="H31" i="9"/>
  <c r="H29" i="9"/>
  <c r="H67" i="9" l="1"/>
  <c r="E53" i="9" l="1"/>
  <c r="H54" i="9" l="1"/>
  <c r="H51" i="9"/>
  <c r="H52" i="9"/>
  <c r="H53" i="9"/>
  <c r="H127" i="9"/>
  <c r="H128" i="9"/>
  <c r="H129" i="9"/>
  <c r="H130" i="9"/>
  <c r="F13" i="17" l="1"/>
  <c r="F12" i="17"/>
  <c r="F11" i="17"/>
  <c r="F14" i="17" s="1"/>
  <c r="F6" i="17" l="1"/>
  <c r="F5" i="17"/>
  <c r="F4" i="17"/>
  <c r="F7" i="17" l="1"/>
  <c r="H45" i="9" l="1"/>
  <c r="H68" i="9" l="1"/>
  <c r="H50" i="9" l="1"/>
  <c r="H62" i="9" l="1"/>
  <c r="B20" i="16" l="1"/>
  <c r="H126" i="9" l="1"/>
  <c r="H61" i="9" l="1"/>
  <c r="H56" i="9" l="1"/>
  <c r="B20" i="14"/>
  <c r="A20" i="14"/>
  <c r="A20" i="16" s="1"/>
  <c r="H41" i="9"/>
  <c r="H42" i="9"/>
  <c r="H44" i="9"/>
  <c r="H40" i="9"/>
  <c r="H125" i="9" l="1"/>
  <c r="H70" i="9"/>
  <c r="H66" i="9"/>
  <c r="H60" i="9"/>
  <c r="H58" i="9"/>
  <c r="A31" i="16"/>
  <c r="K30" i="16"/>
  <c r="A29" i="16"/>
  <c r="K28" i="16"/>
  <c r="A25" i="16"/>
  <c r="K24" i="16"/>
  <c r="B24" i="16"/>
  <c r="B34" i="14"/>
  <c r="B34" i="16" s="1"/>
  <c r="A34" i="14"/>
  <c r="A34" i="16" s="1"/>
  <c r="B32" i="14"/>
  <c r="B32" i="16" s="1"/>
  <c r="A32" i="14"/>
  <c r="A32" i="16" s="1"/>
  <c r="B24" i="14"/>
  <c r="A24" i="14"/>
  <c r="A24" i="16" s="1"/>
  <c r="B26" i="16" l="1"/>
  <c r="B22" i="16"/>
  <c r="B12" i="16"/>
  <c r="A38" i="14"/>
  <c r="A38" i="16" s="1"/>
  <c r="A30" i="14"/>
  <c r="A30" i="16" s="1"/>
  <c r="A28" i="14"/>
  <c r="A28" i="16" s="1"/>
  <c r="A26" i="14"/>
  <c r="A22" i="14"/>
  <c r="A12" i="14"/>
  <c r="B38" i="14"/>
  <c r="B38" i="16" s="1"/>
  <c r="B30" i="14"/>
  <c r="B30" i="16" s="1"/>
  <c r="B28" i="14"/>
  <c r="B28" i="16" s="1"/>
  <c r="B26" i="14"/>
  <c r="B22" i="14"/>
  <c r="B12" i="14"/>
  <c r="B10" i="14"/>
  <c r="H57" i="9" l="1"/>
  <c r="H65" i="9"/>
  <c r="H64" i="9"/>
  <c r="A2" i="14"/>
  <c r="A4" i="14"/>
  <c r="A4" i="16" s="1"/>
  <c r="A5" i="16" l="1"/>
  <c r="A5" i="14"/>
  <c r="A23" i="16"/>
  <c r="A27" i="16"/>
  <c r="A33" i="16"/>
  <c r="A39" i="16"/>
  <c r="A26" i="16"/>
  <c r="A22" i="16"/>
  <c r="A12" i="16"/>
  <c r="A10" i="14"/>
  <c r="A10" i="16" s="1"/>
  <c r="K38" i="16" l="1"/>
  <c r="K34" i="16"/>
  <c r="K32" i="16"/>
  <c r="K26" i="16"/>
  <c r="K22" i="16"/>
  <c r="K12" i="16"/>
  <c r="K10" i="16"/>
  <c r="B10" i="16"/>
  <c r="H48" i="9" l="1"/>
  <c r="G7" i="9" l="1"/>
  <c r="G122" i="9" l="1"/>
  <c r="I122" i="9" s="1"/>
  <c r="G119" i="9"/>
  <c r="I119" i="9" s="1"/>
  <c r="G123" i="9"/>
  <c r="I123" i="9" s="1"/>
  <c r="G120" i="9"/>
  <c r="I120" i="9" s="1"/>
  <c r="G118" i="9"/>
  <c r="I118" i="9" s="1"/>
  <c r="G121" i="9"/>
  <c r="I121" i="9" s="1"/>
  <c r="G97" i="9"/>
  <c r="I97" i="9" s="1"/>
  <c r="G101" i="9"/>
  <c r="I101" i="9" s="1"/>
  <c r="G105" i="9"/>
  <c r="I105" i="9" s="1"/>
  <c r="G109" i="9"/>
  <c r="I109" i="9" s="1"/>
  <c r="G113" i="9"/>
  <c r="I113" i="9" s="1"/>
  <c r="G94" i="9"/>
  <c r="I94" i="9" s="1"/>
  <c r="G72" i="9"/>
  <c r="I72" i="9" s="1"/>
  <c r="G76" i="9"/>
  <c r="I76" i="9" s="1"/>
  <c r="G80" i="9"/>
  <c r="I80" i="9" s="1"/>
  <c r="G84" i="9"/>
  <c r="I84" i="9" s="1"/>
  <c r="G88" i="9"/>
  <c r="I88" i="9" s="1"/>
  <c r="G92" i="9"/>
  <c r="I92" i="9" s="1"/>
  <c r="G98" i="9"/>
  <c r="I98" i="9" s="1"/>
  <c r="G102" i="9"/>
  <c r="I102" i="9" s="1"/>
  <c r="G106" i="9"/>
  <c r="I106" i="9" s="1"/>
  <c r="G110" i="9"/>
  <c r="I110" i="9" s="1"/>
  <c r="G114" i="9"/>
  <c r="I114" i="9" s="1"/>
  <c r="G73" i="9"/>
  <c r="I73" i="9" s="1"/>
  <c r="G77" i="9"/>
  <c r="I77" i="9" s="1"/>
  <c r="G81" i="9"/>
  <c r="I81" i="9" s="1"/>
  <c r="G85" i="9"/>
  <c r="I85" i="9" s="1"/>
  <c r="G89" i="9"/>
  <c r="I89" i="9" s="1"/>
  <c r="G95" i="9"/>
  <c r="I95" i="9" s="1"/>
  <c r="G99" i="9"/>
  <c r="I99" i="9" s="1"/>
  <c r="G103" i="9"/>
  <c r="I103" i="9" s="1"/>
  <c r="G107" i="9"/>
  <c r="I107" i="9" s="1"/>
  <c r="G111" i="9"/>
  <c r="I111" i="9" s="1"/>
  <c r="G115" i="9"/>
  <c r="I115" i="9" s="1"/>
  <c r="G74" i="9"/>
  <c r="I74" i="9" s="1"/>
  <c r="G78" i="9"/>
  <c r="I78" i="9" s="1"/>
  <c r="G82" i="9"/>
  <c r="I82" i="9" s="1"/>
  <c r="G86" i="9"/>
  <c r="I86" i="9" s="1"/>
  <c r="G90" i="9"/>
  <c r="I90" i="9" s="1"/>
  <c r="G96" i="9"/>
  <c r="I96" i="9" s="1"/>
  <c r="G100" i="9"/>
  <c r="I100" i="9" s="1"/>
  <c r="G104" i="9"/>
  <c r="I104" i="9" s="1"/>
  <c r="G108" i="9"/>
  <c r="I108" i="9" s="1"/>
  <c r="G112" i="9"/>
  <c r="I112" i="9" s="1"/>
  <c r="G116" i="9"/>
  <c r="I116" i="9" s="1"/>
  <c r="G71" i="9"/>
  <c r="I71" i="9" s="1"/>
  <c r="G75" i="9"/>
  <c r="I75" i="9" s="1"/>
  <c r="G79" i="9"/>
  <c r="I79" i="9" s="1"/>
  <c r="G83" i="9"/>
  <c r="I83" i="9" s="1"/>
  <c r="G87" i="9"/>
  <c r="I87" i="9" s="1"/>
  <c r="G91" i="9"/>
  <c r="I91" i="9" s="1"/>
  <c r="G46" i="9"/>
  <c r="I46" i="9" s="1"/>
  <c r="G13" i="9"/>
  <c r="I13" i="9" s="1"/>
  <c r="G14" i="9"/>
  <c r="I14" i="9" s="1"/>
  <c r="I18" i="9"/>
  <c r="I17" i="9" s="1"/>
  <c r="G43" i="9"/>
  <c r="I43" i="9" s="1"/>
  <c r="G35" i="9"/>
  <c r="I35" i="9" s="1"/>
  <c r="G32" i="9"/>
  <c r="I32" i="9" s="1"/>
  <c r="G30" i="9"/>
  <c r="I30" i="9" s="1"/>
  <c r="G38" i="9"/>
  <c r="I38" i="9" s="1"/>
  <c r="G36" i="9"/>
  <c r="I36" i="9" s="1"/>
  <c r="G31" i="9"/>
  <c r="I31" i="9" s="1"/>
  <c r="G33" i="9"/>
  <c r="I33" i="9" s="1"/>
  <c r="G37" i="9"/>
  <c r="I37" i="9" s="1"/>
  <c r="G29" i="9"/>
  <c r="I29" i="9" s="1"/>
  <c r="G34" i="9"/>
  <c r="I34" i="9" s="1"/>
  <c r="G131" i="9"/>
  <c r="I131" i="9" s="1"/>
  <c r="G127" i="9"/>
  <c r="I127" i="9" s="1"/>
  <c r="G128" i="9"/>
  <c r="I128" i="9" s="1"/>
  <c r="G129" i="9"/>
  <c r="I129" i="9" s="1"/>
  <c r="G45" i="9"/>
  <c r="I45" i="9" s="1"/>
  <c r="G52" i="9"/>
  <c r="I52" i="9" s="1"/>
  <c r="G130" i="9"/>
  <c r="I130" i="9" s="1"/>
  <c r="G67" i="9"/>
  <c r="I67" i="9" s="1"/>
  <c r="G68" i="9"/>
  <c r="I68" i="9" s="1"/>
  <c r="G16" i="9"/>
  <c r="I16" i="9" s="1"/>
  <c r="G54" i="9"/>
  <c r="I54" i="9" s="1"/>
  <c r="G51" i="9"/>
  <c r="I51" i="9" s="1"/>
  <c r="G53" i="9"/>
  <c r="I53" i="9" s="1"/>
  <c r="G62" i="9"/>
  <c r="I62" i="9" s="1"/>
  <c r="G126" i="9"/>
  <c r="I126" i="9" s="1"/>
  <c r="G61" i="9"/>
  <c r="I61" i="9" s="1"/>
  <c r="G44" i="9"/>
  <c r="I44" i="9" s="1"/>
  <c r="G41" i="9"/>
  <c r="I41" i="9" s="1"/>
  <c r="G40" i="9"/>
  <c r="I40" i="9" s="1"/>
  <c r="G56" i="9"/>
  <c r="I56" i="9" s="1"/>
  <c r="G42" i="9"/>
  <c r="I42" i="9" s="1"/>
  <c r="G58" i="9"/>
  <c r="I58" i="9" s="1"/>
  <c r="G125" i="9"/>
  <c r="I125" i="9" s="1"/>
  <c r="G70" i="9"/>
  <c r="I70" i="9" s="1"/>
  <c r="G66" i="9"/>
  <c r="I66" i="9" s="1"/>
  <c r="G60" i="9"/>
  <c r="I60" i="9" s="1"/>
  <c r="G50" i="9"/>
  <c r="I50" i="9" s="1"/>
  <c r="G57" i="9"/>
  <c r="I57" i="9" s="1"/>
  <c r="G65" i="9"/>
  <c r="I65" i="9" s="1"/>
  <c r="G64" i="9"/>
  <c r="I64" i="9" s="1"/>
  <c r="G48" i="9"/>
  <c r="I48" i="9" s="1"/>
  <c r="G12" i="9"/>
  <c r="I117" i="9" l="1"/>
  <c r="I93" i="9"/>
  <c r="C34" i="14" s="1"/>
  <c r="C34" i="16" s="1"/>
  <c r="E35" i="16" s="1"/>
  <c r="C14" i="16"/>
  <c r="C14" i="14"/>
  <c r="I28" i="9"/>
  <c r="C18" i="16" s="1"/>
  <c r="I39" i="9"/>
  <c r="I47" i="9"/>
  <c r="C22" i="14" s="1"/>
  <c r="C22" i="16" s="1"/>
  <c r="E23" i="16" s="1"/>
  <c r="I55" i="9"/>
  <c r="C26" i="14" s="1"/>
  <c r="C26" i="16" s="1"/>
  <c r="E27" i="16" s="1"/>
  <c r="I59" i="9"/>
  <c r="C28" i="14" s="1"/>
  <c r="C28" i="16" s="1"/>
  <c r="I69" i="9"/>
  <c r="C32" i="14" s="1"/>
  <c r="C32" i="16" s="1"/>
  <c r="E33" i="16" s="1"/>
  <c r="I63" i="9"/>
  <c r="C30" i="14" s="1"/>
  <c r="C30" i="16" s="1"/>
  <c r="I124" i="9"/>
  <c r="I49" i="9"/>
  <c r="I15" i="9"/>
  <c r="C38" i="14" l="1"/>
  <c r="C38" i="16" s="1"/>
  <c r="G39" i="16" s="1"/>
  <c r="H15" i="16"/>
  <c r="G15" i="16"/>
  <c r="E15" i="16"/>
  <c r="F15" i="16"/>
  <c r="D15" i="16"/>
  <c r="I15" i="16"/>
  <c r="G31" i="16"/>
  <c r="H31" i="16"/>
  <c r="E31" i="16"/>
  <c r="I31" i="16"/>
  <c r="F31" i="16"/>
  <c r="D31" i="16"/>
  <c r="E29" i="16"/>
  <c r="I29" i="16"/>
  <c r="F29" i="16"/>
  <c r="D29" i="16"/>
  <c r="G29" i="16"/>
  <c r="H29" i="16"/>
  <c r="D19" i="16"/>
  <c r="H19" i="16"/>
  <c r="E19" i="16"/>
  <c r="I19" i="16"/>
  <c r="F19" i="16"/>
  <c r="G19" i="16"/>
  <c r="C18" i="14"/>
  <c r="C16" i="14"/>
  <c r="C16" i="16"/>
  <c r="C20" i="14"/>
  <c r="C20" i="16" s="1"/>
  <c r="C24" i="14"/>
  <c r="C24" i="16" s="1"/>
  <c r="C12" i="14"/>
  <c r="C12" i="16" s="1"/>
  <c r="H23" i="16"/>
  <c r="G23" i="16"/>
  <c r="D23" i="16"/>
  <c r="F23" i="16"/>
  <c r="I23" i="16"/>
  <c r="F27" i="16"/>
  <c r="H27" i="16"/>
  <c r="I27" i="16"/>
  <c r="G27" i="16"/>
  <c r="D27" i="16"/>
  <c r="I39" i="16" l="1"/>
  <c r="F39" i="16"/>
  <c r="D39" i="16"/>
  <c r="E39" i="16"/>
  <c r="H39" i="16"/>
  <c r="D25" i="16"/>
  <c r="G25" i="16"/>
  <c r="H25" i="16"/>
  <c r="E25" i="16"/>
  <c r="I25" i="16"/>
  <c r="F25" i="16"/>
  <c r="D21" i="16"/>
  <c r="F21" i="16"/>
  <c r="G21" i="16"/>
  <c r="H21" i="16"/>
  <c r="E21" i="16"/>
  <c r="I21" i="16"/>
  <c r="D17" i="16"/>
  <c r="E17" i="16"/>
  <c r="I17" i="16"/>
  <c r="F17" i="16"/>
  <c r="G17" i="16"/>
  <c r="H17" i="16"/>
  <c r="E13" i="16"/>
  <c r="K31" i="16"/>
  <c r="L31" i="16" s="1"/>
  <c r="K29" i="16"/>
  <c r="L29" i="16" s="1"/>
  <c r="K23" i="16"/>
  <c r="L23" i="16" s="1"/>
  <c r="D35" i="16"/>
  <c r="H35" i="16"/>
  <c r="G35" i="16"/>
  <c r="I35" i="16"/>
  <c r="F35" i="16"/>
  <c r="K27" i="16"/>
  <c r="L27" i="16" s="1"/>
  <c r="D13" i="16"/>
  <c r="H13" i="16"/>
  <c r="F13" i="16"/>
  <c r="I13" i="16"/>
  <c r="G13" i="16"/>
  <c r="I12" i="9"/>
  <c r="I11" i="9" s="1"/>
  <c r="I10" i="9" s="1"/>
  <c r="K39" i="16" l="1"/>
  <c r="L39" i="16" s="1"/>
  <c r="K25" i="16"/>
  <c r="L25" i="16" s="1"/>
  <c r="K35" i="16"/>
  <c r="L35" i="16" s="1"/>
  <c r="K13" i="16"/>
  <c r="L13" i="16" s="1"/>
  <c r="H12" i="9"/>
  <c r="C10" i="14" l="1"/>
  <c r="C10" i="16"/>
  <c r="E11" i="16" l="1"/>
  <c r="E42" i="16" s="1"/>
  <c r="I11" i="16"/>
  <c r="F11" i="16"/>
  <c r="G11" i="16"/>
  <c r="H11" i="16"/>
  <c r="D11" i="16"/>
  <c r="K11" i="16" l="1"/>
  <c r="L11" i="16" s="1"/>
  <c r="C41" i="14" l="1"/>
  <c r="H33" i="16"/>
  <c r="H42" i="16" s="1"/>
  <c r="F33" i="16"/>
  <c r="F42" i="16" s="1"/>
  <c r="D33" i="16"/>
  <c r="D42" i="16" s="1"/>
  <c r="G33" i="16"/>
  <c r="G42" i="16" s="1"/>
  <c r="I33" i="16"/>
  <c r="I42" i="16" s="1"/>
  <c r="D14" i="14" l="1"/>
  <c r="D36" i="14"/>
  <c r="D20" i="14"/>
  <c r="D18" i="14"/>
  <c r="D16" i="14"/>
  <c r="D32" i="14"/>
  <c r="D34" i="14"/>
  <c r="D10" i="14"/>
  <c r="D24" i="14"/>
  <c r="D12" i="14"/>
  <c r="D28" i="14"/>
  <c r="D38" i="14"/>
  <c r="D22" i="14"/>
  <c r="D30" i="14"/>
  <c r="D26" i="14"/>
  <c r="K33" i="16"/>
  <c r="L33" i="16" s="1"/>
  <c r="D44" i="16"/>
  <c r="E44" i="16" s="1"/>
  <c r="F44" i="16" s="1"/>
  <c r="G44" i="16" s="1"/>
  <c r="H44" i="16" s="1"/>
  <c r="I44" i="16" s="1"/>
  <c r="E41" i="16" l="1"/>
  <c r="I41" i="16"/>
  <c r="H41" i="16"/>
  <c r="F41" i="16"/>
  <c r="D41" i="16"/>
  <c r="G41" i="16"/>
  <c r="D41" i="14"/>
  <c r="D43" i="16" l="1"/>
  <c r="E43" i="16" l="1"/>
  <c r="F43" i="16" s="1"/>
  <c r="G43" i="16" s="1"/>
  <c r="H43" i="16" s="1"/>
  <c r="I43" i="16" s="1"/>
</calcChain>
</file>

<file path=xl/sharedStrings.xml><?xml version="1.0" encoding="utf-8"?>
<sst xmlns="http://schemas.openxmlformats.org/spreadsheetml/2006/main" count="548" uniqueCount="416">
  <si>
    <t>Item</t>
  </si>
  <si>
    <t>Descrição</t>
  </si>
  <si>
    <t>Quant.</t>
  </si>
  <si>
    <t>COBERTURA</t>
  </si>
  <si>
    <t>PREFEITURA MUNICIPAL DE SANTA LUZIA</t>
  </si>
  <si>
    <t>BDI</t>
  </si>
  <si>
    <t>Planilha Orçamentária</t>
  </si>
  <si>
    <t>Código</t>
  </si>
  <si>
    <t>Unid.</t>
  </si>
  <si>
    <t>Pr. Unit. S / BDI</t>
  </si>
  <si>
    <t>Pr. Unit. C / BDI</t>
  </si>
  <si>
    <t>Pr. Total C / BDI</t>
  </si>
  <si>
    <t>74209/001</t>
  </si>
  <si>
    <t>M2</t>
  </si>
  <si>
    <t>UN</t>
  </si>
  <si>
    <t>REVESTIMENTOS</t>
  </si>
  <si>
    <t>PINTURA</t>
  </si>
  <si>
    <t>MÊS</t>
  </si>
  <si>
    <t>SERVIÇOS PRELIMINARES</t>
  </si>
  <si>
    <t>SETOP  OUT-2018- SINAPI JAN-2019</t>
  </si>
  <si>
    <t>TOTAL GERAL</t>
  </si>
  <si>
    <t>Planilha Resumo</t>
  </si>
  <si>
    <t>CÓDIGO</t>
  </si>
  <si>
    <t>DISCRIMINAÇÃO</t>
  </si>
  <si>
    <t>VALOR</t>
  </si>
  <si>
    <t>% SIMPLES</t>
  </si>
  <si>
    <t>R$ SIMPLES</t>
  </si>
  <si>
    <t>% ACUMULADO</t>
  </si>
  <si>
    <t>R$ ACUMULADO</t>
  </si>
  <si>
    <t>%</t>
  </si>
  <si>
    <t>Cronograma FÍsico-Financeiro</t>
  </si>
  <si>
    <t>88487</t>
  </si>
  <si>
    <t>APLICAÇÃO MANUAL DE PINTURA COM TINTA LÁTEX PVA EM PAREDES, DUAS DEMÃOS. AF_06/2014</t>
  </si>
  <si>
    <t>LOCAL: PREFEITURA MUNICIPAL</t>
  </si>
  <si>
    <t>SERVIÇOS COMPLEMENTARES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</si>
  <si>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</si>
  <si>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</si>
  <si>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</si>
  <si>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</si>
  <si>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</si>
  <si>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</si>
  <si>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</si>
  <si>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</si>
  <si>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</si>
  <si>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1.1</t>
  </si>
  <si>
    <t>3.1</t>
  </si>
  <si>
    <t>4.1</t>
  </si>
  <si>
    <t>5.1</t>
  </si>
  <si>
    <t>5.2</t>
  </si>
  <si>
    <t>6.1</t>
  </si>
  <si>
    <t>6.2</t>
  </si>
  <si>
    <t>7.1</t>
  </si>
  <si>
    <t>8.1</t>
  </si>
  <si>
    <t>9.1</t>
  </si>
  <si>
    <t>ESQUADRIA</t>
  </si>
  <si>
    <t>94572</t>
  </si>
  <si>
    <t>JANELA DE ALUMÍNIO DE CORRER, 3 FOLHAS, FIXAÇÃO COM PARAFUSO SOBRE CONTRAMARCO (EXCLUSIVE CONTRAMARCO), COM VIDROS, PADRONIZADA. AF_07/2016</t>
  </si>
  <si>
    <t>ELÉTRICA</t>
  </si>
  <si>
    <t>2.1</t>
  </si>
  <si>
    <t>6.3</t>
  </si>
  <si>
    <t>10.2</t>
  </si>
  <si>
    <t>10</t>
  </si>
  <si>
    <t>10.1</t>
  </si>
  <si>
    <t>10.3</t>
  </si>
  <si>
    <t>Pr. Total S / BDI</t>
  </si>
  <si>
    <t>PLACA DE OBRA EM CHAPA DE AÇO GALVANIZADO</t>
  </si>
  <si>
    <t>ADMINISTRAÇÃO LOCAL</t>
  </si>
  <si>
    <t>ADMINISTRAÇÃO LOCAL 5%</t>
  </si>
  <si>
    <t>73924/1</t>
  </si>
  <si>
    <t>PINTURA ESMALTE ALTO BRILHO, DUAS DEMAOS, SOBRE SUPERFICIE METALICA</t>
  </si>
  <si>
    <t>8.2</t>
  </si>
  <si>
    <t>8.3</t>
  </si>
  <si>
    <t>8.4</t>
  </si>
  <si>
    <t>9.2</t>
  </si>
  <si>
    <t>9.3</t>
  </si>
  <si>
    <t>74246/1</t>
  </si>
  <si>
    <t>REFLETOR RETANGULAR FECHADO COM LAMPADA VAPOR METALICO 400 W</t>
  </si>
  <si>
    <t>11</t>
  </si>
  <si>
    <t>5.3</t>
  </si>
  <si>
    <t>94201</t>
  </si>
  <si>
    <t>TELHAMENTO COM TELHA CERÂMICA CAPA-CANAL, TIPO COLONIAL, COM ATÉ 2 ÁGUAS, INCLUSO TRANSPORTE VERTICAL. AF_06/2016</t>
  </si>
  <si>
    <t>5.4</t>
  </si>
  <si>
    <t xml:space="preserve"> UN</t>
  </si>
  <si>
    <t>86943</t>
  </si>
  <si>
    <t>LAVATÓRIO LOUÇA BRANCA SUSPENSO, 29,5 X 39CM OU EQUIVALENTE, PADRÃO POPULAR, INCLUSO SIFÃO FLEXÍVEL EM PVC, VÁLVULA E ENGATE FLEXÍVEL 30CM EM PLÁSTICO E TORNEIRA CROMADA DE MESA, PADRÃO POPULAR - FORNECIMENTO E INSTALAÇÃO. AF_12/2013</t>
  </si>
  <si>
    <t>11.1</t>
  </si>
  <si>
    <t>11.2</t>
  </si>
  <si>
    <t>11.3</t>
  </si>
  <si>
    <t>INST-AGU-005</t>
  </si>
  <si>
    <t>PONTO DE ÁGUA FRIA EMBUTIDO, INCLUINDO TUBO DE PVC RÍGIDO SOLDÁVEL E CONEXÕES</t>
  </si>
  <si>
    <t>PIS-CER-015</t>
  </si>
  <si>
    <t>REVESTIMENTO COM CERÂMICA APLICADO EM PISO, ACABAMENTO ESMALTADO, AMBIENTE EXTERNO (ANTIDERRAPANTE), PADRÃO EXTRA, DIMENSÃO DA PEÇA ATÉ 2025 CM2, PEI V, ASSENTAMENTO COM ARGAMASSA INDUSTRIALIZADA, INCLUSIVE REJUNTAMENTO</t>
  </si>
  <si>
    <t>SER-GRA-005</t>
  </si>
  <si>
    <t>FORNECIMENTO E ASSENTAMENTO DE GRADE FIXA DE FERRO,PARA PROTEÇÃO DE JANELAS</t>
  </si>
  <si>
    <t>254,50</t>
  </si>
  <si>
    <t>SER-POR-055</t>
  </si>
  <si>
    <t>PORTÃO DE GRADE COLOCADO COM CADEADO</t>
  </si>
  <si>
    <t>86932</t>
  </si>
  <si>
    <t>VASO SANITÁRIO SIFONADO COM CAIXA ACOPLADA LOUÇA BRANCA - PADRÃO MÉDIO, INCLUSO ENGATE FLEXÍVEL EM METAL CROMADO, 1/2 X 40CM - FORNECIMENTO E INSTALAÇÃO. AF_12/2013</t>
  </si>
  <si>
    <t>INST-ESG-005</t>
  </si>
  <si>
    <t>PONTO DE ESGOTO, INCLUINDO TUBO DE PVC RÍGIDO SOLDÁVEL DE 40 MM E CONEXÕES ((LAVATÓRIOS,MICTÓRIOS,RALOS SIFONADOS, ETC.)</t>
  </si>
  <si>
    <t>INST-ESG-015</t>
  </si>
  <si>
    <t>PONTO DE ESGOTO,INCLUINDO TUBO DE PVC RÍGIDO SOLDÁVEL DE  100 MM E CONEXÕES (VASO SANITÁRIO)</t>
  </si>
  <si>
    <t>INST-ESG-010</t>
  </si>
  <si>
    <t>PONTO DE ESGOTO,INCLUINDO TUBO DE PVC RÍGIDO SOLDÁVEL DE 50 MM E CONEXÕES(PIAS DE COZINHA,MÁQUINAS DE LAVAR,ETC.)</t>
  </si>
  <si>
    <t>86920</t>
  </si>
  <si>
    <t>TANQUE DE LOUÇA BRANCA COM COLUNA, 30L OU EQUIVALENTE, INCLUSO SIFÃO FLEXÍVEL EM PVC, VÁLVULA PLÁSTICA E TORNEIRA DE METAL CROMADO PADRÃO POPULAR - FORNECIMENTO E INSTALAÇÃO. AF_12/2013</t>
  </si>
  <si>
    <t>OBRA: ACADEMIA DA SAÚDE PRAÇA DO CATUMBI</t>
  </si>
  <si>
    <t>PISO</t>
  </si>
  <si>
    <t>EXECUÇÃO DE PASSEIO (CALÇADA) OU PISO DE CONCRETO COM CONCRETO MOLDADO IN LOCO, USINADO, ACABAMENTO CONVENCIONAL, ESPESSURA 8 CM, ARMADO AF_07/2016</t>
  </si>
  <si>
    <t>94995</t>
  </si>
  <si>
    <t>94997</t>
  </si>
  <si>
    <t>EXECUÇÃO DE PASSEIO (CALÇADA) OU PISO DE CONCRETO COM CONCRETO MOLDADO IN LOCO, USINADO, ACABAMENTO CONVENCIONAL, ESPESSURA 10 CM, ARMADO. AF_07/2016</t>
  </si>
  <si>
    <t>92396</t>
  </si>
  <si>
    <t>EXECUÇÃO DE PASSEIO EM PISO INTERTRAVADO, COM BLOCO RETANGULAR COR NATURAL DE 20 X 10 CM, ESPESSURA 6 CM. AF_12/2015</t>
  </si>
  <si>
    <t>87248</t>
  </si>
  <si>
    <t>REVESTIMENTO CERÂMICO PARA PISO COM PLACAS TIPO ESMALTADA EXTRA DE DIMENSÕES 35X35 CM APLICADA EM AMBIENTES DE ÁREA MAIOR QUE 10 M2. AF_06/2014</t>
  </si>
  <si>
    <t>ALVENARIA</t>
  </si>
  <si>
    <t>87479</t>
  </si>
  <si>
    <t>ALVENARIA DE VEDAÇÃO DE BLOCOS CERÂMICOS FURADOS NA VERTICAL DE 14X19X39CM (ESPESSURA 14CM) DE PAREDES COM ÁREA LÍQUIDA MAIOR OU IGUAL A 6M² SEM VÃOS E ARGAMASSA DE ASSENTAMENTO COM PREPARO EM BETONEIRA. AF_06/2014</t>
  </si>
  <si>
    <t>SER-POR-015</t>
  </si>
  <si>
    <t>PORTA COMPLETA, ESTRUTURA E MARCO EM CHAPA DOBRADA - 80 X 210 CM</t>
  </si>
  <si>
    <t>92565</t>
  </si>
  <si>
    <t>FABRICAÇÃO E INSTALAÇÃO DE ESTRUTURA PONTALETADA DE MADEIRA NÃO APARELHADA PARA TELHADOS COM ATÉ 2 ÁGUAS E PARA TELHA CERÂMICA OU DE CONCRETO, INCLUSO TRANSPORTE VERTICAL. AF_12/2015</t>
  </si>
  <si>
    <t>UNIDADE</t>
  </si>
  <si>
    <t>COEFICIENTE</t>
  </si>
  <si>
    <t>UNITÁRIO</t>
  </si>
  <si>
    <t>TOTAL</t>
  </si>
  <si>
    <t>CP-01</t>
  </si>
  <si>
    <t/>
  </si>
  <si>
    <t>88316</t>
  </si>
  <si>
    <t>SERVENTE COM ENCARGOS COMPLEMENTARES</t>
  </si>
  <si>
    <t>H</t>
  </si>
  <si>
    <t xml:space="preserve">M     </t>
  </si>
  <si>
    <t>PILAR DE MADEIRA 15X15 CM, FORNECIMENTO E INSTALAÇÃO</t>
  </si>
  <si>
    <t>PILAR DE MADEIRA NAO APARELHADA *15 X 15* CM, MACARANDUBA, ANGELIM OU EQUIVALENTE DA REGIÃO</t>
  </si>
  <si>
    <t>PEDREIRO COM ENCARGOS COMPLEMENTARES</t>
  </si>
  <si>
    <t>87265</t>
  </si>
  <si>
    <t>REVESTIMENTO CERÂMICO PARA PAREDES INTERNAS COM PLACAS TIPO ESMALTADA EXTRA DE DIMENSÕES 20X20 CM APLICADAS EM AMBIENTES DE ÁREA MAIOR QUE 5M² NA ALTURA INTEIRA DAS PAREDES. AF_06/2014</t>
  </si>
  <si>
    <t>87878</t>
  </si>
  <si>
    <t>CHAPISCO APLICADO EM ALVENARIAS E ESTRUTURAS DE CONCRETO INTERNAS, COM COLHER DE PEDREIRO. ARGAMASSA TRAÇO 1:3 COM PREPARO MANUAL. AF_06/2014</t>
  </si>
  <si>
    <t>87548</t>
  </si>
  <si>
    <t>MASSA ÚNICA, PARA RECEBIMENTO DE PINTURA, EM ARGAMASSA TRAÇO 1:2:8, PREPARO MANUAL, APLICADA MANUALMENTE EM FACES INTERNAS DE PAREDES, ESPESSURA DE 10MM, COM EXECUÇÃO DE TALISCAS. AF_06/2014</t>
  </si>
  <si>
    <t>8.5</t>
  </si>
  <si>
    <t>88489</t>
  </si>
  <si>
    <t>APLICAÇÃO MANUAL DE PINTURA COM TINTA LÁTEX ACRÍLICA EM PAREDES, DUAS DEMÃOS. AF_06/2014</t>
  </si>
  <si>
    <t>PINTURA ESMALTE EM TETO, BRANCO FOSCO, DUAS DEMÃOS</t>
  </si>
  <si>
    <t>CP-02</t>
  </si>
  <si>
    <t>PINTOR COM ENCARGOS COMPLEMENTARES</t>
  </si>
  <si>
    <t>TINTA ESMALTE SINTETICO PREMIUM FOSCO</t>
  </si>
  <si>
    <t>L</t>
  </si>
  <si>
    <t>PIN-ACR-025</t>
  </si>
  <si>
    <t>ELE-PAD-020</t>
  </si>
  <si>
    <t>PADRÃO CEMIG AÉREO TIPO D4, 27,1 &lt;= DEMANDA &lt;= 38 KVA, TRIFÁSICO</t>
  </si>
  <si>
    <t>1922,92</t>
  </si>
  <si>
    <t>INSTALAÇÕES HIDROSSANITÁRIAS</t>
  </si>
  <si>
    <t>HID-HID-020</t>
  </si>
  <si>
    <t>HIDRÔMETRO COM CAVALETE E REGISTRO D = 1/2" COPASA</t>
  </si>
  <si>
    <t>89709</t>
  </si>
  <si>
    <t>RALO SIFONADO, PVC, DN 100 X 40 MM, JUNTA SOLDÁVEL, FORNECIDO E INSTALADO EM RAMAL DE DESCARGA OU EM RAMAL DE ESGOTO SANITÁRIO. AF_12/2014</t>
  </si>
  <si>
    <t>89708</t>
  </si>
  <si>
    <t>CAIXA SIFONADA, PVC, DN 150 X 185 X 75 MM, JUNTA ELÁSTICA, FORNECIDA E INSTALADA EM RAMAL DE DESCARGA OU EM RAMAL DE ESGOTO SANITÁRIO. AF_12/2014</t>
  </si>
  <si>
    <t>83446</t>
  </si>
  <si>
    <t>CAIXA DE PASSAGEM 30X30X40 COM TAMPA E DRENO BRITA</t>
  </si>
  <si>
    <t>89987</t>
  </si>
  <si>
    <t>REGISTRO DE GAVETA BRUTO, LATÃO, ROSCÁVEL, 3/4", COM ACABAMENTO E CANOPLA CROMADOS. FORNECIDO E INSTALADO EM RAMAL DE ÁGUA. AF_12/2014</t>
  </si>
  <si>
    <t>HID-DAG-010</t>
  </si>
  <si>
    <t>CAIXA DÁGUA DE POLIETILENO COM TAMPA 500 L</t>
  </si>
  <si>
    <t>85180</t>
  </si>
  <si>
    <t>PLANTIO DE GRAMA ESMERALDA EM ROLO</t>
  </si>
  <si>
    <t>11.4</t>
  </si>
  <si>
    <t>11.5</t>
  </si>
  <si>
    <t>SER-POR-016</t>
  </si>
  <si>
    <t>PORTA COMPLETA, ESTRUTURA E MARCO EM CHAPA DOBRADA - 80 X 210 CM, COM BARRA DE APOIO</t>
  </si>
  <si>
    <t>ACE-BAR-010</t>
  </si>
  <si>
    <t>BARRA DE APOIO EM AÇO INOX PARA P.N.E. L = 100 CM (PAREDE)</t>
  </si>
  <si>
    <t>ACE-BAR-005</t>
  </si>
  <si>
    <t>BARRA DE APOIO EM AÇO INOX PARA P.N.E. L=80CM(LAVATÓRIO)</t>
  </si>
  <si>
    <t>ACE-BAR-015</t>
  </si>
  <si>
    <t>BARRA DE APOIO EM AÇO INOX PARA P.N.E. L=90CM(VASO SANITÁRIO)</t>
  </si>
  <si>
    <t>OBR-PON-080</t>
  </si>
  <si>
    <t>TRAVESSIA DE MADEIRA PARA VEÍCULOS</t>
  </si>
  <si>
    <t>PINTURA ACRÍLICA PARA PISO EM PASSEIO/SUPERFÍCIE CIMENTADA,DUAS (2) DEMÃOS</t>
  </si>
  <si>
    <t>6.4</t>
  </si>
  <si>
    <t>142,25</t>
  </si>
  <si>
    <t>FUNDAÇÃO</t>
  </si>
  <si>
    <t>96161</t>
  </si>
  <si>
    <t>ESTACA RAIZ, DIÂMETRO DE 31 CM, COMPRIMENTO DE ATÉ 10 M, SEM PRESENÇA DE ROCHA. AF_05/2017</t>
  </si>
  <si>
    <t>M</t>
  </si>
  <si>
    <t>ESTRUTURA</t>
  </si>
  <si>
    <t>96534</t>
  </si>
  <si>
    <t>FABRICAÇÃO, MONTAGEM E DESMONTAGEM DE FÔRMA PARA BLOCO DE COROAMENTO, EM MADEIRA SERRADA, E=25 MM, 4 UTILIZAÇÕES. AF_06/2017</t>
  </si>
  <si>
    <t>96545</t>
  </si>
  <si>
    <t>ARMAÇÃO DE BLOCO, VIGA BALDRAME OU SAPATA UTILIZANDO AÇO CA-50 DE 8 MM - MONTAGEM. AF_06/2017</t>
  </si>
  <si>
    <t>M3</t>
  </si>
  <si>
    <t>KG</t>
  </si>
  <si>
    <t>96546</t>
  </si>
  <si>
    <t>ARMAÇÃO DE BLOCO, VIGA BALDRAME OU SAPATA UTILIZANDO AÇO CA-50 DE 10 MM - MONTAGEM. AF_06/2017</t>
  </si>
  <si>
    <t>99235</t>
  </si>
  <si>
    <t>CONCRETAGEM DE EDIFICAÇÕES (PAREDES E LAJES) FEITAS COM SISTEMA DE FÔRMAS MANUSEÁVEIS, COM CONCRETO USINADO AUTOADENSÁVEL FCK 25 MPA - LANÇAMENTO E ACABAMENTO. AF_06/2015</t>
  </si>
  <si>
    <t>92429</t>
  </si>
  <si>
    <t>MONTAGEM E DESMONTAGEM DE FÔRMA DE PILARES RETANGULARES E ESTRUTURAS SIMILARES COM ÁREA MÉDIA DAS SEÇÕES MAIOR QUE 0,25 M², PÉ-DIREITO DUPLO, EM CHAPA DE MADEIRA COMPENSADA RESINADA, 8 UTILIZAÇÕES. AF_12/2015</t>
  </si>
  <si>
    <t>92265</t>
  </si>
  <si>
    <t>FABRICAÇÃO DE FÔRMA PARA VIGAS, EM CHAPA DE MADEIRA COMPENSADA RESINADA, E = 17 MM. AF_12/2015</t>
  </si>
  <si>
    <t>92267</t>
  </si>
  <si>
    <t>FABRICAÇÃO DE FÔRMA PARA LAJES, EM CHAPA DE MADEIRA COMPENSADA RESINADA, E = 17 MM. AF_12/2015</t>
  </si>
  <si>
    <t>92760</t>
  </si>
  <si>
    <t>ARMAÇÃO DE PILAR OU VIGA DE UMA ESTRUTURA CONVENCIONAL DE CONCRETO ARMADO EM UM EDIFÍCIO DE MÚLTIPLOS PAVIMENTOS UTILIZANDO AÇO CA-50 DE 6,3
MM - MONTAGEM. AF_12/2015</t>
  </si>
  <si>
    <t>92761</t>
  </si>
  <si>
    <t>ARMAÇÃO DE PILAR OU VIGA DE UMA ESTRUTURA CONVENCIONAL DE CONCRETO ARMADO EM UM EDIFÍCIO DE MÚLTIPLOS PAVIMENTOS UTILIZANDO AÇO CA-50 DE 8,0
MM - MONTAGEM. AF_12/2015</t>
  </si>
  <si>
    <t>92762</t>
  </si>
  <si>
    <t>ARMAÇÃO DE PILAR OU VIGA DE UMA ESTRUTURA CONVENCIONAL DE CONCRETO ARMADO EM UM EDIFÍCIO DE MÚLTIPLOS PAVIMENTOS UTILIZANDO AÇO CA-50 DE 10,
0 MM - MONTAGEM. AF_12/2015</t>
  </si>
  <si>
    <t>92768</t>
  </si>
  <si>
    <t>92769</t>
  </si>
  <si>
    <t>ARMAÇÃO DE LAJE DE UMA ESTRUTURA CONVENCIONAL DE CONCRETO ARMADO EM UM EDIFÍCIO DE MÚLTIPLOS PAVIMENTOS UTILIZANDO AÇO CA-50 DE 6,3 MM - MONTAGEM. AF_12/2015</t>
  </si>
  <si>
    <t>92775</t>
  </si>
  <si>
    <t>ARMAÇÃO DE PILAR OU VIGA DE UMA ESTRUTURA CONVENCIONAL DE CONCRETO ARMADO EM UMA EDIFICAÇÃO TÉRREA OU SOBRADO UTILIZANDO AÇO CA-60 DE 5,0 MM
- MONTAGEM. AF_12/2015</t>
  </si>
  <si>
    <t>ARMAÇÃO DE LAJE DE UMA ESTRUTURA CONVENCIONAL DE CONCRETO ARMADO EM UM EDIFÍCIO DE MÚLTIPLOS PAVIMENTOS UTILIZANDO AÇO CA-60 DE 5,0 MM - MONTAGEM. AF_12/2015</t>
  </si>
  <si>
    <t>5.5</t>
  </si>
  <si>
    <t>87632</t>
  </si>
  <si>
    <t>CONTRAPISO EM ARGAMASSA TRAÇO 1:4 (CIMENTO E AREIA), PREPARO MANUAL, APLICADO EM ÁREAS SECAS SOBRE LAJE, ADERIDO, ESPESSURA 3CM. AF_06/2014</t>
  </si>
  <si>
    <t>5.6</t>
  </si>
  <si>
    <t>12</t>
  </si>
  <si>
    <t>12.1</t>
  </si>
  <si>
    <t>12.2</t>
  </si>
  <si>
    <t>12.3</t>
  </si>
  <si>
    <t>12.4</t>
  </si>
  <si>
    <t>12.5</t>
  </si>
  <si>
    <t>12.6</t>
  </si>
  <si>
    <t>13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</si>
  <si>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</si>
  <si>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</si>
  <si>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</si>
  <si>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</si>
  <si>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</si>
  <si>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</si>
  <si>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</si>
  <si>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</si>
  <si>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</si>
  <si>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</si>
  <si>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4.2</t>
  </si>
  <si>
    <t>4.3</t>
  </si>
  <si>
    <t>4.4</t>
  </si>
  <si>
    <t>4.5</t>
  </si>
  <si>
    <t>5.7</t>
  </si>
  <si>
    <t>98689</t>
  </si>
  <si>
    <t>SOLEIRA EM GRANITO, LARGURA 15 CM, ESPESSURA 2,0 CM. AF_06/2018</t>
  </si>
  <si>
    <t>PROJETOS</t>
  </si>
  <si>
    <t>PROJ-EXE-090</t>
  </si>
  <si>
    <t>PR A1</t>
  </si>
  <si>
    <t>PROJETO EXECUTIVO DE ESTRUTURA DE CONCRETO (FUNDAÇÕES)</t>
  </si>
  <si>
    <t>1.2</t>
  </si>
  <si>
    <t>1.3</t>
  </si>
  <si>
    <t>SON-SPT-005</t>
  </si>
  <si>
    <t>MOBILIZAÇÃO E DESMOBILIZAÇÃO POR EQUIPAMENTO DE SONDAGEM A PERCUSSÃO D = 2 1/2"</t>
  </si>
  <si>
    <t>VB</t>
  </si>
  <si>
    <t>SON-SPT-010</t>
  </si>
  <si>
    <t>SONDAGEM A PERCUSSÃO D=21/2" COM MEDIDA DE SPT(FATURAMENTO MÍNIMO = 30 M)</t>
  </si>
  <si>
    <t>BDI PROJETOS</t>
  </si>
  <si>
    <t>5.8</t>
  </si>
  <si>
    <t>5.9</t>
  </si>
  <si>
    <t>5.10</t>
  </si>
  <si>
    <t>6.5</t>
  </si>
  <si>
    <t>6.6</t>
  </si>
  <si>
    <t>6.7</t>
  </si>
  <si>
    <t>13.11</t>
  </si>
  <si>
    <t>13.12</t>
  </si>
  <si>
    <t>13.13</t>
  </si>
  <si>
    <t>14</t>
  </si>
  <si>
    <t>14.1</t>
  </si>
  <si>
    <t>14.2</t>
  </si>
  <si>
    <t>14.3</t>
  </si>
  <si>
    <t>14.4</t>
  </si>
  <si>
    <t>14.5</t>
  </si>
  <si>
    <t>14.6</t>
  </si>
  <si>
    <t>SECRETARIA DE OBRAS</t>
  </si>
  <si>
    <t>4.6</t>
  </si>
  <si>
    <t>04.10.01</t>
  </si>
  <si>
    <t>ESTACA RAIZ MOBILIZACAO E DESMOBILIZACAO DE EQUIPAMENTOS</t>
  </si>
  <si>
    <t>4.7</t>
  </si>
  <si>
    <t>74106/1</t>
  </si>
  <si>
    <t>IMPERMEABILIZACAO DE ESTRUTURAS ENTERRADAS, COM TINTA ASFALTICA, DUAS DEMAOS.</t>
  </si>
  <si>
    <t>96542</t>
  </si>
  <si>
    <t>FABRICAÇÃO, MONTAGEM E DESMONTAGEM DE FÔRMA PARA VIGA BALDRAME, EM CHAPA DE MADEIRA COMPENSADA RESINADA, E=17 MM, 4 UTILIZAÇÕES. AF_06/2017</t>
  </si>
  <si>
    <t>ED-49798</t>
  </si>
  <si>
    <t>FORNECIMENTO DE CONCRETO ESTRUTURAL, USINADO, COM FCK 25 MPA, INCLUSIVE LANÇAMENTO, ADENSAMENTO E ACABAMENTO (FUNDAÇÃO)</t>
  </si>
  <si>
    <t>4.8</t>
  </si>
  <si>
    <t>91981</t>
  </si>
  <si>
    <t>INTERRUPTOR BIPOLAR (1 MÓDULO), 10A/250V, INCLUINDO SUPORTE E PLACA - FORNECIMENTO E INSTALAÇÃO. AF_09/2017</t>
  </si>
  <si>
    <t xml:space="preserve">UN </t>
  </si>
  <si>
    <t>30,23</t>
  </si>
  <si>
    <t>ED-49362</t>
  </si>
  <si>
    <t>INTERRUPTOR , DUAS TECLAS SIMPLES 10 A - 250 V</t>
  </si>
  <si>
    <t>20,06</t>
  </si>
  <si>
    <t>92023</t>
  </si>
  <si>
    <t>INTERRUPTOR SIMPLES (1 MÓDULO) COM 1 TOMADA DE EMBUTIR 2P+T 10 A,  INCLUINDO SUPORTE E PLACA - FORNECIMENTO E INSTALAÇÃO. AF_12/2015</t>
  </si>
  <si>
    <t>91992</t>
  </si>
  <si>
    <t>TOMADA ALTA DE EMBUTIR (1 MÓDULO), 2P+T 10 A, INCLUINDO SUPORTE E PLACA - FORNECIMENTO E INSTALAÇÃO. AF_12/2015</t>
  </si>
  <si>
    <t>26,87</t>
  </si>
  <si>
    <t>91940</t>
  </si>
  <si>
    <t>CAIXA RETANGULAR 4" X 2" MÉDIA (1,30 M DO PISO), PVC, INSTALADA EM PAREDE - FORNECIMENTO E INSTALAÇÃO. AF_12/2015</t>
  </si>
  <si>
    <t>10,17</t>
  </si>
  <si>
    <t>91941</t>
  </si>
  <si>
    <t>CAIXA RETANGULAR 4" X 2" BAIXA (0,30 M DO PISO), PVC, INSTALADA EM PAREDE - FORNECIMENTO E INSTALAÇÃO. AF_12/2015</t>
  </si>
  <si>
    <t>6,83</t>
  </si>
  <si>
    <t>91937</t>
  </si>
  <si>
    <t>CAIXA OCTOGONAL 3" X 3", PVC, INSTALADA EM LAJE - FORNECIMENTO E INSTALAÇÃO. AF_12/2015</t>
  </si>
  <si>
    <t>7,88</t>
  </si>
  <si>
    <t>91924</t>
  </si>
  <si>
    <t>CABO DE COBRE FLEXÍVEL ISOLADO, 1,5 MM², ANTI-CHAMA 450/750 V, PARA CIRCUITOS TERMINAIS - FORNECIMENTO E INSTALAÇÃO. AF_12/2015</t>
  </si>
  <si>
    <t>1,57</t>
  </si>
  <si>
    <t>91932</t>
  </si>
  <si>
    <t>CABO DE COBRE FLEXÍVEL ISOLADO, 10 MM², ANTI-CHAMA 450/750 V, PARA CIRCUITOS TERMINAIS - FORNECIMENTO E INSTALAÇÃO. AF_12/2015</t>
  </si>
  <si>
    <t>91926</t>
  </si>
  <si>
    <t>CABO DE COBRE FLEXÍVEL ISOLADO, 2,5 MM², ANTI-CHAMA 450/750 V, PARA CIRCUITOS TERMINAIS - FORNECIMENTO E INSTALAÇÃO. AF_12/2015</t>
  </si>
  <si>
    <t>2,23</t>
  </si>
  <si>
    <t>ED-49870</t>
  </si>
  <si>
    <t>CAIXA ALVENARIA 30 X 30 X 30 CM, TAMPA EM CONCRETO-INSPEÇÃO /PASSAGEM, INCLUSIVE ESCAVAÇÃO, REATERRO E BOTA-FORA</t>
  </si>
  <si>
    <t>U</t>
  </si>
  <si>
    <t>87,18</t>
  </si>
  <si>
    <t>11.02.05</t>
  </si>
  <si>
    <t>ELETRODUTO PVC FLEXIVEL CORRUGADO TIGREFLEX/EQUIVALENTE D= 32MM (1")</t>
  </si>
  <si>
    <t>8,08</t>
  </si>
  <si>
    <t>11.02.04</t>
  </si>
  <si>
    <t>ELETRODUTO PVC FLEXIVEL CORRUGADO TIGREFLEX/EQUIVALENTE D= 25MM (3/4")</t>
  </si>
  <si>
    <t>4,81</t>
  </si>
  <si>
    <t>97586</t>
  </si>
  <si>
    <t>LUMINÁRIA TIPO CALHA, DE SOBREPOR, COM 2 LÂMPADAS TUBULARES DE 36 W - FORNECIMENTO E INSTALAÇÃO. AF_11/2017</t>
  </si>
  <si>
    <t>76,60</t>
  </si>
  <si>
    <t>COMPOSICAO</t>
  </si>
  <si>
    <t>LUMINARIA LED 50W</t>
  </si>
  <si>
    <t>230,04</t>
  </si>
  <si>
    <t>ED-49523</t>
  </si>
  <si>
    <t>RELÉ FOTOELÉTRICO RM 10 120 V, 1200 VA COM BASE</t>
  </si>
  <si>
    <t>48,2</t>
  </si>
  <si>
    <t>ED-49289</t>
  </si>
  <si>
    <t>DISJUNTOR TRIPOLAR TERMOMAGNÉTICO 5KA, DE 50A</t>
  </si>
  <si>
    <t>86,78</t>
  </si>
  <si>
    <t>ED-49228</t>
  </si>
  <si>
    <t>DISJUNTOR MONOPOLAR TERMOMAGNÉTICO 5KA, DE 10A</t>
  </si>
  <si>
    <t>16,89</t>
  </si>
  <si>
    <t>ED-49230</t>
  </si>
  <si>
    <t>DISJUNTOR MONOPOLAR TERMOMAGNÉTICO 5KA, DE 16A</t>
  </si>
  <si>
    <t>DPS CLASSE II 175V 20KA</t>
  </si>
  <si>
    <t>79,67</t>
  </si>
  <si>
    <t>INTERRUPTOR DR TETRAPOLAR 63A</t>
  </si>
  <si>
    <t>187,58</t>
  </si>
  <si>
    <t>ED-49500</t>
  </si>
  <si>
    <t>QUADRO DE DISTRIBUIÇÃO PARA 20 MÓDULOS COM BARRAMENTO 100 A</t>
  </si>
  <si>
    <t>221,85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</si>
  <si>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</si>
  <si>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</si>
  <si>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</si>
  <si>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</si>
  <si>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</si>
  <si>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</si>
  <si>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</si>
  <si>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</si>
  <si>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</si>
  <si>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</si>
  <si>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</si>
  <si>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</si>
  <si>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</si>
  <si>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</si>
  <si>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</si>
  <si>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</si>
  <si>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</si>
  <si>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ED-49999</t>
  </si>
  <si>
    <t>REGISTRO DE ESFERA EM PVC SOLDÁVEL, Ø 20 MM</t>
  </si>
  <si>
    <t>01.08.20</t>
  </si>
  <si>
    <t>TUBO PVC AGUA SOLDA E CONEXÕES D=20MM (1/2")</t>
  </si>
  <si>
    <t>74166/1</t>
  </si>
  <si>
    <t>CAIXA DE INSPEÇÃO EM CONCRETO PRÉ-MOLDADO DN 60CM COM TAMPA H= 60CM - FORNECIMENTO E INSTALACAO</t>
  </si>
  <si>
    <t>10.48.40</t>
  </si>
  <si>
    <t>TERMINAL DE VENTILAÇAO PVC D= 50MM</t>
  </si>
  <si>
    <t>89825</t>
  </si>
  <si>
    <t>TE, PVC, SERIE NORMAL, ESGOTO PREDIAL, DN 50 X 50 MM, JUNTA ELÁSTICA, FORNECIDO E INSTALADO EM PRUMADA DE ESGOTO SANITÁRIO OU VENTILAÇÃO. AF_12/2014</t>
  </si>
  <si>
    <t>89802</t>
  </si>
  <si>
    <t>JOELHO 45 GRAUS, PVC, SERIE NORMAL, ESGOTO PREDIAL, DN 50 MM, JUNTA ELÁSTICA, FORNECIDO E INSTALADO EM PRUMADA DE ESGOTO SANITÁRIO OU VENTILAÇÃO. AF_12/2014</t>
  </si>
  <si>
    <t>89798</t>
  </si>
  <si>
    <t>TUBO PVC, SERIE NORMAL, ESGOTO PREDIAL, DN 50 MM, FORNECIDO E INSTALADO EM PRUMADA DE ESGOTO SANITÁRIO OU VENTILAÇÃO. AF_12/2014</t>
  </si>
  <si>
    <t>ED-50008</t>
  </si>
  <si>
    <t>CAIXA SIFONADA EM PVC COM GRELHA REDONDA 150 X 150 X 50 MM</t>
  </si>
  <si>
    <t>89512</t>
  </si>
  <si>
    <t>TUBO PVC, SÉRIE R, ÁGUA PLUVIAL, DN 100 MM, FORNECIDO E INSTALADO EM RAMAL DE ENCAMINHAMENTO. AF_12/2014</t>
  </si>
  <si>
    <t>ED-50323</t>
  </si>
  <si>
    <t>TORNEIRA METÁLICA PARA IRRIGAÇÃO/JARDIM, ACABAMENTO CROMADO, APLICAÇÃO DE PAREDE, INCLUSIVE FORNECIMENTO E INSTALAÇÃO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</si>
  <si>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</si>
  <si>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</si>
  <si>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</si>
  <si>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</si>
  <si>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</si>
  <si>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</si>
  <si>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</si>
  <si>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</si>
  <si>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</si>
  <si>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</si>
  <si>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TOTEM PRINCIPAL DA ACADEMIA DA SAÚDE - (PLACA EXTERNA)</t>
  </si>
  <si>
    <t>COTAÇÃO</t>
  </si>
  <si>
    <t>BARRAS PARALELAS</t>
  </si>
  <si>
    <t>ESPALDAR SIMPLES</t>
  </si>
  <si>
    <t>PRANCHA PARA EXERCÍCIO ABDOMINAL</t>
  </si>
  <si>
    <t>BARRA HORIZONTAL TRIPLA</t>
  </si>
  <si>
    <t>BARRA MARINHEIRO</t>
  </si>
  <si>
    <t>BANCO DE JARDIM EM CONCRETO TIPO 1, 130 X 40 CM, H = 45 CM</t>
  </si>
  <si>
    <t>BAN-JAR-010</t>
  </si>
  <si>
    <t>15</t>
  </si>
  <si>
    <t>15.1</t>
  </si>
  <si>
    <t>15.2</t>
  </si>
  <si>
    <t>15.3</t>
  </si>
  <si>
    <t>15.4</t>
  </si>
  <si>
    <t>15.5</t>
  </si>
  <si>
    <t>15.6</t>
  </si>
  <si>
    <t>15.7</t>
  </si>
  <si>
    <t>EQUIPAMENTOS</t>
  </si>
  <si>
    <t>Santa Luzia, 03 de Dezembro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</si>
</sst>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00_-;\-* #,##0.0000_-;_-* &quot;-&quot;??_-;_-@_-"/>
    <numFmt numFmtId="165" formatCode="_-* #,##0\ _P_t_s_-;\-* #,##0\ _P_t_s_-;_-* &quot;-&quot;\ _P_t_s_-;_-@_-"/>
    <numFmt numFmtId="166" formatCode="_-* #,##0.00\ _P_t_s_-;\-* #,##0.00\ _P_t_s_-;_-* &quot;-&quot;??\ _P_t_s_-;_-@_-"/>
    <numFmt numFmtId="167" formatCode="_-&quot;R$ &quot;* #,##0.00_-;&quot;-R$ &quot;* #,##0.00_-;_-&quot;R$ &quot;* \-??_-;_-@_-"/>
    <numFmt numFmtId="168" formatCode="_-* #,##0\ &quot;Pts&quot;_-;\-* #,##0\ &quot;Pts&quot;_-;_-* &quot;-&quot;\ &quot;Pts&quot;_-;_-@_-"/>
    <numFmt numFmtId="169" formatCode="_-* #,##0.00\ &quot;Pts&quot;_-;\-* #,##0.00\ &quot;Pts&quot;_-;_-* &quot;-&quot;??\ &quot;Pts&quot;_-;_-@_-"/>
    <numFmt numFmtId="170" formatCode="_(* #,##0.00_);_(* \(#,##0.00\);_(* \-??_);_(@_)"/>
    <numFmt numFmtId="171" formatCode="_(* #,##0.00_);_(* \(#,##0.00\);_(* &quot;-&quot;??_);_(@_)"/>
    <numFmt numFmtId="172" formatCode="_-* #,##0.00_-;\-* #,##0.00_-;_-* \-??_-;_-@_-"/>
    <numFmt numFmtId="173" formatCode="#,##0.000"/>
  </numFmts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10"/>
      <name val="Arial"/>
      <family val="2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u/>
      <sz val="10"/>
      <color indexed="36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9"/>
      <name val="Times New Roman"/>
      <family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8"/>
      <name val="Calibri"/>
      <family val="2"/>
    </font>
    <font>
      <sz val="11"/>
      <color rgb="FF000000"/>
      <name val="Calibri"/>
      <family val="2"/>
    </font>
    <font>
      <b/>
      <sz val="8"/>
      <color indexed="9"/>
      <name val="Courier"/>
      <family val="3"/>
    </font>
    <font>
      <b/>
      <sz val="8"/>
      <color indexed="8"/>
      <name val="Courier"/>
      <family val="3"/>
    </font>
    <font>
      <sz val="8"/>
      <color indexed="8"/>
      <name val="Courier"/>
      <family val="3"/>
    </font>
    <font>
      <sz val="10"/>
      <color rgb="FFFF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22"/>
        <bgColor indexed="44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3"/>
        <bgColor indexed="8"/>
      </patternFill>
    </fill>
    <fill>
      <patternFill patternType="solid">
        <fgColor indexed="9"/>
        <bgColor indexed="8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</borders>
  <cellStyleXfs count="81">
    <xf numFmtId="0" fontId="0" fillId="0" borderId="0"/>
    <xf numFmtId="43" fontId="3" fillId="0" borderId="0" applyFont="0" applyFill="0" applyBorder="0" applyAlignment="0" applyProtection="0"/>
    <xf numFmtId="0" fontId="11" fillId="0" borderId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4" borderId="0" applyNumberFormat="0" applyBorder="0" applyAlignment="0" applyProtection="0"/>
    <xf numFmtId="0" fontId="18" fillId="9" borderId="0" applyNumberFormat="0" applyBorder="0" applyAlignment="0" applyProtection="0"/>
    <xf numFmtId="0" fontId="18" fillId="7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3" borderId="0" applyNumberFormat="0" applyBorder="0" applyAlignment="0" applyProtection="0"/>
    <xf numFmtId="0" fontId="20" fillId="12" borderId="14" applyNumberFormat="0" applyAlignment="0" applyProtection="0"/>
    <xf numFmtId="0" fontId="21" fillId="13" borderId="15" applyNumberFormat="0" applyAlignment="0" applyProtection="0"/>
    <xf numFmtId="0" fontId="22" fillId="0" borderId="16" applyNumberFormat="0" applyFill="0" applyAlignment="0" applyProtection="0"/>
    <xf numFmtId="0" fontId="18" fillId="10" borderId="0" applyNumberFormat="0" applyBorder="0" applyAlignment="0" applyProtection="0"/>
    <xf numFmtId="0" fontId="18" fillId="14" borderId="0" applyNumberFormat="0" applyBorder="0" applyAlignment="0" applyProtection="0"/>
    <xf numFmtId="0" fontId="18" fillId="1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23" fillId="4" borderId="14" applyNumberForma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5" fillId="17" borderId="0" applyNumberFormat="0" applyBorder="0" applyAlignment="0" applyProtection="0"/>
    <xf numFmtId="165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7" fontId="12" fillId="0" borderId="0" applyFill="0" applyBorder="0" applyAlignment="0" applyProtection="0"/>
    <xf numFmtId="44" fontId="12" fillId="0" borderId="0" quotePrefix="1" applyFont="0" applyFill="0" applyBorder="0" applyAlignment="0">
      <protection locked="0"/>
    </xf>
    <xf numFmtId="44" fontId="11" fillId="0" borderId="0" applyFont="0" applyFill="0" applyBorder="0" applyAlignment="0" applyProtection="0"/>
    <xf numFmtId="168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0" fontId="26" fillId="7" borderId="0" applyNumberFormat="0" applyBorder="0" applyAlignment="0" applyProtection="0"/>
    <xf numFmtId="0" fontId="12" fillId="0" borderId="0"/>
    <xf numFmtId="0" fontId="27" fillId="0" borderId="0"/>
    <xf numFmtId="0" fontId="27" fillId="0" borderId="0"/>
    <xf numFmtId="0" fontId="27" fillId="0" borderId="0"/>
    <xf numFmtId="0" fontId="12" fillId="0" borderId="0"/>
    <xf numFmtId="0" fontId="17" fillId="0" borderId="0"/>
    <xf numFmtId="0" fontId="17" fillId="0" borderId="0"/>
    <xf numFmtId="0" fontId="12" fillId="0" borderId="0"/>
    <xf numFmtId="0" fontId="12" fillId="0" borderId="0"/>
    <xf numFmtId="0" fontId="12" fillId="6" borderId="17" applyNumberFormat="0" applyAlignment="0" applyProtection="0"/>
    <xf numFmtId="9" fontId="12" fillId="0" borderId="0" applyFont="0" applyFill="0" applyBorder="0" applyAlignment="0" applyProtection="0"/>
    <xf numFmtId="9" fontId="12" fillId="0" borderId="0" applyFill="0" applyBorder="0" applyAlignment="0" applyProtection="0"/>
    <xf numFmtId="9" fontId="12" fillId="0" borderId="0" applyFill="0" applyBorder="0" applyAlignment="0" applyProtection="0"/>
    <xf numFmtId="0" fontId="28" fillId="12" borderId="18" applyNumberFormat="0" applyAlignment="0" applyProtection="0"/>
    <xf numFmtId="170" fontId="12" fillId="0" borderId="0" applyFill="0" applyBorder="0" applyAlignment="0" applyProtection="0"/>
    <xf numFmtId="171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18" borderId="19">
      <alignment wrapText="1"/>
    </xf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20" applyNumberFormat="0" applyFill="0" applyAlignment="0" applyProtection="0"/>
    <xf numFmtId="0" fontId="33" fillId="0" borderId="21" applyNumberFormat="0" applyFill="0" applyAlignment="0" applyProtection="0"/>
    <xf numFmtId="0" fontId="34" fillId="0" borderId="22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23" applyNumberFormat="0" applyFill="0" applyAlignment="0" applyProtection="0"/>
    <xf numFmtId="172" fontId="12" fillId="0" borderId="0" applyFill="0" applyBorder="0" applyAlignment="0" applyProtection="0"/>
    <xf numFmtId="171" fontId="27" fillId="0" borderId="0" applyFont="0" applyFill="0" applyBorder="0" applyAlignment="0" applyProtection="0"/>
    <xf numFmtId="171" fontId="27" fillId="0" borderId="0" applyFont="0" applyFill="0" applyBorder="0" applyAlignment="0" applyProtection="0"/>
    <xf numFmtId="171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0" fontId="37" fillId="0" borderId="0"/>
  </cellStyleXfs>
  <cellXfs count="248">
    <xf numFmtId="0" fontId="0" fillId="0" borderId="0" xfId="0"/>
    <xf numFmtId="4" fontId="0" fillId="0" borderId="0" xfId="0" applyNumberFormat="1"/>
    <xf numFmtId="0" fontId="0" fillId="0" borderId="0" xfId="0" applyBorder="1"/>
    <xf numFmtId="0" fontId="0" fillId="0" borderId="0" xfId="0" applyAlignment="1">
      <alignment vertical="center"/>
    </xf>
    <xf numFmtId="43" fontId="0" fillId="0" borderId="0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43" fontId="6" fillId="0" borderId="0" xfId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43" fontId="5" fillId="0" borderId="0" xfId="1" applyFont="1" applyFill="1" applyBorder="1" applyAlignment="1">
      <alignment horizontal="left" vertical="center"/>
    </xf>
    <xf numFmtId="43" fontId="5" fillId="0" borderId="1" xfId="1" applyFont="1" applyBorder="1" applyAlignment="1">
      <alignment horizontal="left" vertical="center"/>
    </xf>
    <xf numFmtId="43" fontId="5" fillId="0" borderId="0" xfId="1" applyFont="1" applyBorder="1" applyAlignment="1">
      <alignment horizontal="left" vertical="center"/>
    </xf>
    <xf numFmtId="43" fontId="5" fillId="0" borderId="0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/>
    </xf>
    <xf numFmtId="43" fontId="7" fillId="0" borderId="0" xfId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10" fontId="8" fillId="0" borderId="0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3" fontId="9" fillId="0" borderId="3" xfId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/>
    </xf>
    <xf numFmtId="43" fontId="9" fillId="2" borderId="4" xfId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0" fillId="0" borderId="7" xfId="0" applyNumberFormat="1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center" wrapText="1"/>
    </xf>
    <xf numFmtId="4" fontId="10" fillId="0" borderId="7" xfId="0" applyNumberFormat="1" applyFont="1" applyFill="1" applyBorder="1" applyAlignment="1">
      <alignment horizontal="right" vertical="center" wrapText="1"/>
    </xf>
    <xf numFmtId="4" fontId="10" fillId="0" borderId="7" xfId="1" applyNumberFormat="1" applyFont="1" applyFill="1" applyBorder="1" applyAlignment="1">
      <alignment horizontal="right" vertical="center" wrapText="1"/>
    </xf>
    <xf numFmtId="49" fontId="10" fillId="0" borderId="8" xfId="0" applyNumberFormat="1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4" fontId="10" fillId="0" borderId="8" xfId="0" applyNumberFormat="1" applyFont="1" applyFill="1" applyBorder="1" applyAlignment="1">
      <alignment horizontal="right" vertical="center" wrapText="1"/>
    </xf>
    <xf numFmtId="4" fontId="10" fillId="0" borderId="8" xfId="1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right" vertical="center"/>
    </xf>
    <xf numFmtId="0" fontId="13" fillId="0" borderId="0" xfId="0" applyFont="1" applyBorder="1" applyAlignment="1">
      <alignment horizontal="right" vertical="center"/>
    </xf>
    <xf numFmtId="43" fontId="14" fillId="0" borderId="2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43" fontId="15" fillId="0" borderId="0" xfId="1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43" fontId="16" fillId="0" borderId="0" xfId="1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43" fontId="16" fillId="0" borderId="2" xfId="0" applyNumberFormat="1" applyFont="1" applyBorder="1" applyAlignment="1">
      <alignment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vertical="center" wrapText="1"/>
    </xf>
    <xf numFmtId="0" fontId="16" fillId="0" borderId="12" xfId="0" applyFont="1" applyBorder="1" applyAlignment="1">
      <alignment vertical="center"/>
    </xf>
    <xf numFmtId="43" fontId="16" fillId="0" borderId="12" xfId="1" applyFont="1" applyBorder="1" applyAlignment="1">
      <alignment horizontal="center" vertical="center"/>
    </xf>
    <xf numFmtId="0" fontId="16" fillId="0" borderId="13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43" fontId="16" fillId="0" borderId="0" xfId="1" applyFont="1" applyAlignment="1">
      <alignment horizontal="center" vertical="center"/>
    </xf>
    <xf numFmtId="43" fontId="0" fillId="0" borderId="0" xfId="1" applyFont="1" applyAlignment="1">
      <alignment vertical="center"/>
    </xf>
    <xf numFmtId="43" fontId="16" fillId="0" borderId="0" xfId="0" applyNumberFormat="1" applyFont="1" applyAlignment="1">
      <alignment vertical="center"/>
    </xf>
    <xf numFmtId="0" fontId="0" fillId="0" borderId="0" xfId="0" applyAlignment="1">
      <alignment vertical="center" wrapText="1"/>
    </xf>
    <xf numFmtId="43" fontId="0" fillId="0" borderId="0" xfId="1" applyFont="1" applyAlignment="1">
      <alignment horizontal="center" vertical="center"/>
    </xf>
    <xf numFmtId="4" fontId="0" fillId="0" borderId="0" xfId="0" applyNumberFormat="1" applyBorder="1"/>
    <xf numFmtId="43" fontId="0" fillId="0" borderId="2" xfId="1" applyFont="1" applyBorder="1" applyAlignment="1">
      <alignment vertical="center"/>
    </xf>
    <xf numFmtId="164" fontId="6" fillId="0" borderId="2" xfId="1" applyNumberFormat="1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vertical="center" wrapText="1"/>
    </xf>
    <xf numFmtId="0" fontId="6" fillId="0" borderId="12" xfId="0" applyFont="1" applyFill="1" applyBorder="1" applyAlignment="1">
      <alignment horizontal="left" vertical="center"/>
    </xf>
    <xf numFmtId="43" fontId="7" fillId="0" borderId="12" xfId="1" applyFont="1" applyFill="1" applyBorder="1" applyAlignment="1">
      <alignment horizontal="center" vertical="center"/>
    </xf>
    <xf numFmtId="17" fontId="7" fillId="0" borderId="12" xfId="0" applyNumberFormat="1" applyFont="1" applyFill="1" applyBorder="1" applyAlignment="1">
      <alignment horizontal="center" vertical="center"/>
    </xf>
    <xf numFmtId="3" fontId="7" fillId="0" borderId="12" xfId="0" applyNumberFormat="1" applyFont="1" applyFill="1" applyBorder="1" applyAlignment="1">
      <alignment horizontal="center" vertical="center"/>
    </xf>
    <xf numFmtId="10" fontId="7" fillId="0" borderId="13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0" fontId="4" fillId="0" borderId="2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9" xfId="0" applyBorder="1"/>
    <xf numFmtId="0" fontId="1" fillId="0" borderId="3" xfId="0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49" fontId="0" fillId="0" borderId="9" xfId="0" applyNumberFormat="1" applyBorder="1"/>
    <xf numFmtId="4" fontId="0" fillId="0" borderId="9" xfId="0" applyNumberFormat="1" applyBorder="1"/>
    <xf numFmtId="4" fontId="1" fillId="0" borderId="3" xfId="0" applyNumberFormat="1" applyFont="1" applyBorder="1" applyAlignment="1">
      <alignment vertical="center"/>
    </xf>
    <xf numFmtId="43" fontId="0" fillId="0" borderId="0" xfId="1" applyFont="1" applyBorder="1" applyAlignment="1">
      <alignment vertical="center"/>
    </xf>
    <xf numFmtId="164" fontId="6" fillId="0" borderId="0" xfId="1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10" fontId="0" fillId="0" borderId="3" xfId="0" applyNumberFormat="1" applyBorder="1" applyAlignment="1">
      <alignment horizontal="center"/>
    </xf>
    <xf numFmtId="10" fontId="0" fillId="0" borderId="0" xfId="0" applyNumberFormat="1" applyBorder="1"/>
    <xf numFmtId="4" fontId="0" fillId="0" borderId="3" xfId="0" applyNumberFormat="1" applyBorder="1"/>
    <xf numFmtId="10" fontId="0" fillId="0" borderId="3" xfId="0" applyNumberFormat="1" applyBorder="1" applyAlignment="1">
      <alignment vertical="center"/>
    </xf>
    <xf numFmtId="0" fontId="0" fillId="0" borderId="30" xfId="0" applyBorder="1"/>
    <xf numFmtId="10" fontId="0" fillId="0" borderId="9" xfId="0" applyNumberFormat="1" applyBorder="1"/>
    <xf numFmtId="0" fontId="0" fillId="0" borderId="28" xfId="0" applyBorder="1"/>
    <xf numFmtId="0" fontId="1" fillId="0" borderId="29" xfId="0" applyFont="1" applyBorder="1" applyAlignment="1">
      <alignment horizontal="center"/>
    </xf>
    <xf numFmtId="43" fontId="6" fillId="0" borderId="0" xfId="1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43" fontId="0" fillId="0" borderId="2" xfId="1" applyFont="1" applyBorder="1" applyAlignment="1">
      <alignment horizontal="center" vertical="center"/>
    </xf>
    <xf numFmtId="43" fontId="6" fillId="0" borderId="2" xfId="1" applyFont="1" applyFill="1" applyBorder="1" applyAlignment="1">
      <alignment horizontal="center" vertical="center"/>
    </xf>
    <xf numFmtId="43" fontId="5" fillId="0" borderId="2" xfId="1" applyFont="1" applyFill="1" applyBorder="1" applyAlignment="1">
      <alignment horizontal="left" vertical="center"/>
    </xf>
    <xf numFmtId="43" fontId="6" fillId="0" borderId="2" xfId="1" applyFont="1" applyFill="1" applyBorder="1" applyAlignment="1">
      <alignment vertic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4" fontId="0" fillId="0" borderId="12" xfId="0" applyNumberFormat="1" applyBorder="1"/>
    <xf numFmtId="0" fontId="4" fillId="0" borderId="0" xfId="0" applyFont="1" applyBorder="1" applyAlignment="1">
      <alignment vertical="center"/>
    </xf>
    <xf numFmtId="49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19" borderId="31" xfId="0" applyFill="1" applyBorder="1" applyAlignment="1">
      <alignment horizontal="center"/>
    </xf>
    <xf numFmtId="0" fontId="0" fillId="19" borderId="3" xfId="0" applyFill="1" applyBorder="1" applyAlignment="1">
      <alignment horizontal="center"/>
    </xf>
    <xf numFmtId="10" fontId="1" fillId="0" borderId="3" xfId="0" applyNumberFormat="1" applyFont="1" applyBorder="1" applyAlignment="1">
      <alignment vertical="center"/>
    </xf>
    <xf numFmtId="43" fontId="5" fillId="0" borderId="11" xfId="1" applyFont="1" applyBorder="1" applyAlignment="1">
      <alignment horizontal="left" vertical="center"/>
    </xf>
    <xf numFmtId="43" fontId="5" fillId="0" borderId="12" xfId="1" applyFont="1" applyBorder="1" applyAlignment="1">
      <alignment horizontal="left" vertical="center"/>
    </xf>
    <xf numFmtId="43" fontId="5" fillId="0" borderId="12" xfId="1" applyFont="1" applyBorder="1" applyAlignment="1">
      <alignment horizontal="left" vertical="center" wrapText="1"/>
    </xf>
    <xf numFmtId="49" fontId="9" fillId="20" borderId="3" xfId="0" applyNumberFormat="1" applyFont="1" applyFill="1" applyBorder="1" applyAlignment="1">
      <alignment horizontal="center" vertical="center"/>
    </xf>
    <xf numFmtId="49" fontId="9" fillId="20" borderId="3" xfId="0" applyNumberFormat="1" applyFont="1" applyFill="1" applyBorder="1" applyAlignment="1">
      <alignment horizontal="left" vertical="center" wrapText="1"/>
    </xf>
    <xf numFmtId="0" fontId="9" fillId="20" borderId="3" xfId="0" applyFont="1" applyFill="1" applyBorder="1" applyAlignment="1">
      <alignment horizontal="center" vertical="center" wrapText="1"/>
    </xf>
    <xf numFmtId="4" fontId="9" fillId="20" borderId="3" xfId="0" applyNumberFormat="1" applyFont="1" applyFill="1" applyBorder="1" applyAlignment="1">
      <alignment horizontal="center" vertical="center" wrapText="1"/>
    </xf>
    <xf numFmtId="4" fontId="9" fillId="20" borderId="3" xfId="0" applyNumberFormat="1" applyFont="1" applyFill="1" applyBorder="1" applyAlignment="1">
      <alignment horizontal="right" vertical="center" wrapText="1"/>
    </xf>
    <xf numFmtId="4" fontId="9" fillId="20" borderId="3" xfId="1" applyNumberFormat="1" applyFont="1" applyFill="1" applyBorder="1" applyAlignment="1">
      <alignment horizontal="center" vertical="center" wrapText="1"/>
    </xf>
    <xf numFmtId="4" fontId="9" fillId="20" borderId="5" xfId="1" applyNumberFormat="1" applyFont="1" applyFill="1" applyBorder="1" applyAlignment="1">
      <alignment horizontal="right" vertical="center" wrapText="1"/>
    </xf>
    <xf numFmtId="4" fontId="9" fillId="20" borderId="3" xfId="1" applyNumberFormat="1" applyFont="1" applyFill="1" applyBorder="1" applyAlignment="1">
      <alignment horizontal="right" vertical="center" wrapText="1"/>
    </xf>
    <xf numFmtId="0" fontId="0" fillId="0" borderId="30" xfId="0" applyBorder="1" applyAlignment="1">
      <alignment horizontal="center"/>
    </xf>
    <xf numFmtId="0" fontId="0" fillId="0" borderId="28" xfId="0" applyBorder="1" applyAlignment="1">
      <alignment horizontal="center"/>
    </xf>
    <xf numFmtId="4" fontId="10" fillId="0" borderId="7" xfId="0" applyNumberFormat="1" applyFont="1" applyFill="1" applyBorder="1" applyAlignment="1">
      <alignment vertical="center" wrapText="1"/>
    </xf>
    <xf numFmtId="4" fontId="10" fillId="0" borderId="7" xfId="1" applyNumberFormat="1" applyFont="1" applyFill="1" applyBorder="1" applyAlignment="1">
      <alignment vertical="center" wrapText="1"/>
    </xf>
    <xf numFmtId="4" fontId="9" fillId="20" borderId="3" xfId="0" applyNumberFormat="1" applyFont="1" applyFill="1" applyBorder="1" applyAlignment="1">
      <alignment vertical="center" wrapText="1"/>
    </xf>
    <xf numFmtId="4" fontId="9" fillId="20" borderId="6" xfId="0" applyNumberFormat="1" applyFont="1" applyFill="1" applyBorder="1" applyAlignment="1">
      <alignment vertical="center" wrapText="1"/>
    </xf>
    <xf numFmtId="4" fontId="10" fillId="0" borderId="24" xfId="1" applyNumberFormat="1" applyFont="1" applyFill="1" applyBorder="1" applyAlignment="1">
      <alignment vertical="center" wrapText="1"/>
    </xf>
    <xf numFmtId="4" fontId="10" fillId="0" borderId="8" xfId="0" applyNumberFormat="1" applyFont="1" applyFill="1" applyBorder="1" applyAlignment="1">
      <alignment vertical="center" wrapText="1"/>
    </xf>
    <xf numFmtId="4" fontId="0" fillId="0" borderId="30" xfId="0" applyNumberFormat="1" applyBorder="1"/>
    <xf numFmtId="4" fontId="0" fillId="0" borderId="28" xfId="0" applyNumberFormat="1" applyBorder="1"/>
    <xf numFmtId="49" fontId="0" fillId="0" borderId="0" xfId="0" applyNumberFormat="1" applyBorder="1" applyAlignment="1">
      <alignment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0" fillId="0" borderId="0" xfId="0" applyNumberFormat="1" applyBorder="1"/>
    <xf numFmtId="4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4" fontId="1" fillId="0" borderId="30" xfId="0" applyNumberFormat="1" applyFont="1" applyFill="1" applyBorder="1" applyAlignment="1">
      <alignment horizontal="center" vertical="center"/>
    </xf>
    <xf numFmtId="0" fontId="0" fillId="0" borderId="31" xfId="0" applyFill="1" applyBorder="1" applyAlignment="1">
      <alignment horizontal="center"/>
    </xf>
    <xf numFmtId="0" fontId="0" fillId="0" borderId="29" xfId="0" applyFill="1" applyBorder="1" applyAlignment="1">
      <alignment horizontal="center"/>
    </xf>
    <xf numFmtId="0" fontId="1" fillId="0" borderId="26" xfId="0" applyFont="1" applyFill="1" applyBorder="1" applyAlignment="1">
      <alignment horizontal="center" vertical="center"/>
    </xf>
    <xf numFmtId="4" fontId="10" fillId="0" borderId="33" xfId="1" applyNumberFormat="1" applyFont="1" applyFill="1" applyBorder="1" applyAlignment="1">
      <alignment horizontal="right" vertical="center" wrapText="1"/>
    </xf>
    <xf numFmtId="4" fontId="6" fillId="0" borderId="9" xfId="0" applyNumberFormat="1" applyFont="1" applyBorder="1" applyAlignment="1">
      <alignment vertical="center" wrapText="1"/>
    </xf>
    <xf numFmtId="4" fontId="6" fillId="0" borderId="28" xfId="0" applyNumberFormat="1" applyFont="1" applyBorder="1" applyAlignment="1">
      <alignment vertical="center" wrapText="1"/>
    </xf>
    <xf numFmtId="4" fontId="10" fillId="21" borderId="7" xfId="0" applyNumberFormat="1" applyFont="1" applyFill="1" applyBorder="1" applyAlignment="1">
      <alignment vertical="center" wrapText="1"/>
    </xf>
    <xf numFmtId="49" fontId="10" fillId="0" borderId="34" xfId="0" applyNumberFormat="1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right" vertical="center"/>
    </xf>
    <xf numFmtId="43" fontId="10" fillId="0" borderId="0" xfId="1" applyFont="1" applyFill="1" applyBorder="1" applyAlignment="1">
      <alignment horizontal="center" vertical="center"/>
    </xf>
    <xf numFmtId="2" fontId="10" fillId="0" borderId="7" xfId="0" applyNumberFormat="1" applyFont="1" applyFill="1" applyBorder="1" applyAlignment="1">
      <alignment horizontal="right" vertical="center" wrapText="1"/>
    </xf>
    <xf numFmtId="0" fontId="38" fillId="22" borderId="29" xfId="80" applyFont="1" applyFill="1" applyBorder="1" applyAlignment="1">
      <alignment horizontal="center" vertical="center" wrapText="1"/>
    </xf>
    <xf numFmtId="2" fontId="38" fillId="22" borderId="29" xfId="80" applyNumberFormat="1" applyFont="1" applyFill="1" applyBorder="1" applyAlignment="1">
      <alignment horizontal="center" vertical="center" wrapText="1"/>
    </xf>
    <xf numFmtId="4" fontId="38" fillId="22" borderId="29" xfId="80" applyNumberFormat="1" applyFont="1" applyFill="1" applyBorder="1" applyAlignment="1">
      <alignment horizontal="center" vertical="center" wrapText="1"/>
    </xf>
    <xf numFmtId="0" fontId="39" fillId="23" borderId="29" xfId="80" applyFont="1" applyFill="1" applyBorder="1" applyAlignment="1">
      <alignment horizontal="center" vertical="center" wrapText="1"/>
    </xf>
    <xf numFmtId="0" fontId="39" fillId="23" borderId="29" xfId="80" applyFont="1" applyFill="1" applyBorder="1" applyAlignment="1">
      <alignment horizontal="left" vertical="center" wrapText="1"/>
    </xf>
    <xf numFmtId="4" fontId="40" fillId="23" borderId="29" xfId="80" applyNumberFormat="1" applyFont="1" applyFill="1" applyBorder="1" applyAlignment="1">
      <alignment horizontal="center" vertical="center" wrapText="1"/>
    </xf>
    <xf numFmtId="4" fontId="40" fillId="23" borderId="29" xfId="80" applyNumberFormat="1" applyFont="1" applyFill="1" applyBorder="1" applyAlignment="1">
      <alignment horizontal="right" vertical="center" wrapText="1"/>
    </xf>
    <xf numFmtId="0" fontId="40" fillId="23" borderId="29" xfId="80" applyFont="1" applyFill="1" applyBorder="1" applyAlignment="1">
      <alignment horizontal="center" vertical="center" wrapText="1"/>
    </xf>
    <xf numFmtId="0" fontId="40" fillId="23" borderId="29" xfId="80" applyFont="1" applyFill="1" applyBorder="1" applyAlignment="1">
      <alignment horizontal="left" vertical="center" wrapText="1"/>
    </xf>
    <xf numFmtId="173" fontId="40" fillId="23" borderId="29" xfId="80" applyNumberFormat="1" applyFont="1" applyFill="1" applyBorder="1" applyAlignment="1">
      <alignment horizontal="right" vertical="center" wrapText="1"/>
    </xf>
    <xf numFmtId="4" fontId="39" fillId="23" borderId="29" xfId="80" applyNumberFormat="1" applyFont="1" applyFill="1" applyBorder="1" applyAlignment="1">
      <alignment horizontal="center" vertical="center" wrapText="1"/>
    </xf>
    <xf numFmtId="49" fontId="41" fillId="0" borderId="7" xfId="0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>
      <alignment horizontal="left" vertical="center"/>
    </xf>
    <xf numFmtId="49" fontId="41" fillId="0" borderId="8" xfId="0" applyNumberFormat="1" applyFont="1" applyFill="1" applyBorder="1" applyAlignment="1">
      <alignment horizontal="center" vertical="center"/>
    </xf>
    <xf numFmtId="2" fontId="10" fillId="0" borderId="8" xfId="0" applyNumberFormat="1" applyFont="1" applyFill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4" fontId="0" fillId="0" borderId="19" xfId="0" applyNumberFormat="1" applyBorder="1"/>
    <xf numFmtId="0" fontId="0" fillId="0" borderId="0" xfId="0"/>
    <xf numFmtId="4" fontId="0" fillId="0" borderId="0" xfId="0" applyNumberFormat="1"/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/>
    </xf>
    <xf numFmtId="49" fontId="10" fillId="0" borderId="7" xfId="0" applyNumberFormat="1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center" wrapText="1"/>
    </xf>
    <xf numFmtId="4" fontId="10" fillId="0" borderId="7" xfId="0" applyNumberFormat="1" applyFont="1" applyFill="1" applyBorder="1" applyAlignment="1">
      <alignment horizontal="right" vertical="center" wrapText="1"/>
    </xf>
    <xf numFmtId="4" fontId="10" fillId="0" borderId="7" xfId="1" applyNumberFormat="1" applyFont="1" applyFill="1" applyBorder="1" applyAlignment="1">
      <alignment horizontal="right" vertical="center" wrapText="1"/>
    </xf>
    <xf numFmtId="49" fontId="10" fillId="0" borderId="8" xfId="0" applyNumberFormat="1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4" fontId="10" fillId="0" borderId="8" xfId="0" applyNumberFormat="1" applyFont="1" applyFill="1" applyBorder="1" applyAlignment="1">
      <alignment horizontal="right" vertical="center" wrapText="1"/>
    </xf>
    <xf numFmtId="4" fontId="10" fillId="0" borderId="8" xfId="1" applyNumberFormat="1" applyFont="1" applyFill="1" applyBorder="1" applyAlignment="1">
      <alignment horizontal="right" vertical="center" wrapText="1"/>
    </xf>
    <xf numFmtId="49" fontId="0" fillId="0" borderId="9" xfId="0" applyNumberFormat="1" applyBorder="1"/>
    <xf numFmtId="4" fontId="0" fillId="0" borderId="9" xfId="0" applyNumberFormat="1" applyBorder="1"/>
    <xf numFmtId="10" fontId="0" fillId="0" borderId="9" xfId="0" applyNumberFormat="1" applyBorder="1"/>
    <xf numFmtId="49" fontId="0" fillId="0" borderId="9" xfId="0" applyNumberFormat="1" applyBorder="1" applyAlignment="1">
      <alignment horizontal="center"/>
    </xf>
    <xf numFmtId="4" fontId="10" fillId="0" borderId="7" xfId="0" applyNumberFormat="1" applyFont="1" applyFill="1" applyBorder="1" applyAlignment="1">
      <alignment vertical="center" wrapText="1"/>
    </xf>
    <xf numFmtId="4" fontId="10" fillId="0" borderId="7" xfId="1" applyNumberFormat="1" applyFont="1" applyFill="1" applyBorder="1" applyAlignment="1">
      <alignment vertical="center" wrapText="1"/>
    </xf>
    <xf numFmtId="4" fontId="9" fillId="20" borderId="6" xfId="0" applyNumberFormat="1" applyFont="1" applyFill="1" applyBorder="1" applyAlignment="1">
      <alignment vertical="center" wrapText="1"/>
    </xf>
    <xf numFmtId="4" fontId="10" fillId="0" borderId="8" xfId="0" applyNumberFormat="1" applyFont="1" applyFill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4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" fontId="10" fillId="0" borderId="9" xfId="0" applyNumberFormat="1" applyFont="1" applyFill="1" applyBorder="1" applyAlignment="1">
      <alignment vertical="center" wrapText="1"/>
    </xf>
    <xf numFmtId="49" fontId="10" fillId="0" borderId="33" xfId="0" applyNumberFormat="1" applyFont="1" applyFill="1" applyBorder="1" applyAlignment="1">
      <alignment horizontal="center" vertical="center"/>
    </xf>
    <xf numFmtId="4" fontId="6" fillId="0" borderId="9" xfId="0" applyNumberFormat="1" applyFont="1" applyBorder="1" applyAlignment="1">
      <alignment vertical="center" wrapText="1"/>
    </xf>
    <xf numFmtId="49" fontId="10" fillId="0" borderId="9" xfId="0" applyNumberFormat="1" applyFont="1" applyFill="1" applyBorder="1" applyAlignment="1">
      <alignment horizontal="center" vertical="center"/>
    </xf>
    <xf numFmtId="49" fontId="10" fillId="0" borderId="9" xfId="0" applyNumberFormat="1" applyFont="1" applyFill="1" applyBorder="1" applyAlignment="1">
      <alignment horizontal="left" vertical="center" wrapText="1"/>
    </xf>
    <xf numFmtId="4" fontId="10" fillId="21" borderId="7" xfId="0" applyNumberFormat="1" applyFont="1" applyFill="1" applyBorder="1" applyAlignment="1">
      <alignment vertical="center" wrapText="1"/>
    </xf>
    <xf numFmtId="49" fontId="10" fillId="0" borderId="34" xfId="0" applyNumberFormat="1" applyFont="1" applyFill="1" applyBorder="1" applyAlignment="1">
      <alignment horizontal="center" vertical="center"/>
    </xf>
    <xf numFmtId="4" fontId="10" fillId="0" borderId="35" xfId="0" applyNumberFormat="1" applyFont="1" applyFill="1" applyBorder="1" applyAlignment="1">
      <alignment vertical="center"/>
    </xf>
    <xf numFmtId="4" fontId="10" fillId="0" borderId="36" xfId="0" applyNumberFormat="1" applyFont="1" applyFill="1" applyBorder="1" applyAlignment="1">
      <alignment vertical="center"/>
    </xf>
    <xf numFmtId="4" fontId="6" fillId="0" borderId="35" xfId="0" applyNumberFormat="1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vertical="center"/>
    </xf>
    <xf numFmtId="49" fontId="10" fillId="0" borderId="7" xfId="0" applyNumberFormat="1" applyFont="1" applyFill="1" applyBorder="1" applyAlignment="1">
      <alignment horizontal="left" vertical="center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8" xfId="0" applyNumberFormat="1" applyFont="1" applyFill="1" applyBorder="1" applyAlignment="1">
      <alignment horizontal="right" vertical="center" wrapText="1"/>
    </xf>
    <xf numFmtId="0" fontId="10" fillId="0" borderId="7" xfId="0" applyNumberFormat="1" applyFont="1" applyFill="1" applyBorder="1" applyAlignment="1">
      <alignment vertical="center" wrapText="1"/>
    </xf>
    <xf numFmtId="0" fontId="10" fillId="21" borderId="7" xfId="0" applyNumberFormat="1" applyFont="1" applyFill="1" applyBorder="1" applyAlignment="1">
      <alignment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3" fontId="6" fillId="0" borderId="0" xfId="1" applyFont="1" applyFill="1" applyBorder="1" applyAlignment="1">
      <alignment horizontal="right" vertical="center"/>
    </xf>
    <xf numFmtId="43" fontId="6" fillId="0" borderId="2" xfId="1" applyFont="1" applyFill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" fontId="1" fillId="19" borderId="29" xfId="0" applyNumberFormat="1" applyFont="1" applyFill="1" applyBorder="1" applyAlignment="1">
      <alignment horizontal="center" vertical="center"/>
    </xf>
    <xf numFmtId="0" fontId="1" fillId="19" borderId="29" xfId="0" applyFont="1" applyFill="1" applyBorder="1" applyAlignment="1">
      <alignment horizontal="center" vertical="center"/>
    </xf>
    <xf numFmtId="43" fontId="6" fillId="0" borderId="12" xfId="1" applyFont="1" applyFill="1" applyBorder="1" applyAlignment="1">
      <alignment horizontal="right" vertical="center"/>
    </xf>
    <xf numFmtId="43" fontId="6" fillId="0" borderId="13" xfId="1" applyFont="1" applyFill="1" applyBorder="1" applyAlignment="1">
      <alignment horizontal="right" vertical="center"/>
    </xf>
    <xf numFmtId="0" fontId="0" fillId="19" borderId="32" xfId="0" applyFill="1" applyBorder="1" applyAlignment="1">
      <alignment horizontal="center"/>
    </xf>
    <xf numFmtId="0" fontId="0" fillId="19" borderId="10" xfId="0" applyFill="1" applyBorder="1" applyAlignment="1">
      <alignment horizontal="center"/>
    </xf>
    <xf numFmtId="0" fontId="0" fillId="19" borderId="5" xfId="0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</cellXfs>
  <cellStyles count="81">
    <cellStyle name="20% - Ênfase1 2" xfId="3"/>
    <cellStyle name="20% - Ênfase2 2" xfId="4"/>
    <cellStyle name="20% - Ênfase3 2" xfId="5"/>
    <cellStyle name="20% - Ênfase4 2" xfId="6"/>
    <cellStyle name="20% - Ênfase5 2" xfId="7"/>
    <cellStyle name="20% - Ênfase6 2" xfId="8"/>
    <cellStyle name="40% - Ênfase1 2" xfId="9"/>
    <cellStyle name="40% - Ênfase2 2" xfId="10"/>
    <cellStyle name="40% - Ênfase3 2" xfId="11"/>
    <cellStyle name="40% - Ênfase4 2" xfId="12"/>
    <cellStyle name="40% - Ênfase5 2" xfId="13"/>
    <cellStyle name="40% - Ênfase6 2" xfId="14"/>
    <cellStyle name="60% - Ênfase1 2" xfId="15"/>
    <cellStyle name="60% - Ênfase2 2" xfId="16"/>
    <cellStyle name="60% - Ênfase3 2" xfId="17"/>
    <cellStyle name="60% - Ênfase4 2" xfId="18"/>
    <cellStyle name="60% - Ênfase5 2" xfId="19"/>
    <cellStyle name="60% - Ênfase6 2" xfId="20"/>
    <cellStyle name="Bom 2" xfId="21"/>
    <cellStyle name="Cálculo 2" xfId="22"/>
    <cellStyle name="Célula de Verificação 2" xfId="23"/>
    <cellStyle name="Célula Vinculada 2" xfId="24"/>
    <cellStyle name="Ênfase1 2" xfId="25"/>
    <cellStyle name="Ênfase2 2" xfId="26"/>
    <cellStyle name="Ênfase3 2" xfId="27"/>
    <cellStyle name="Ênfase4 2" xfId="28"/>
    <cellStyle name="Ênfase5 2" xfId="29"/>
    <cellStyle name="Ênfase6 2" xfId="30"/>
    <cellStyle name="Entrada 2" xfId="31"/>
    <cellStyle name="Followed Hyperlink" xfId="32"/>
    <cellStyle name="Incorreto 2" xfId="33"/>
    <cellStyle name="Millares [0]_WDM-1" xfId="34"/>
    <cellStyle name="Millares_WDM-1" xfId="35"/>
    <cellStyle name="Moeda 2" xfId="36"/>
    <cellStyle name="Moeda 3" xfId="37"/>
    <cellStyle name="Moeda 4" xfId="38"/>
    <cellStyle name="Moneda [0]_WDM-1" xfId="39"/>
    <cellStyle name="Moneda_WDM-1" xfId="40"/>
    <cellStyle name="Neutra 2" xfId="41"/>
    <cellStyle name="Normal" xfId="0" builtinId="0"/>
    <cellStyle name="Normal 2" xfId="42"/>
    <cellStyle name="Normal 2 2" xfId="43"/>
    <cellStyle name="Normal 2 2 2" xfId="44"/>
    <cellStyle name="Normal 2 2 3" xfId="45"/>
    <cellStyle name="Normal 2 3" xfId="46"/>
    <cellStyle name="Normal 2_Pasta1" xfId="47"/>
    <cellStyle name="Normal 3" xfId="48"/>
    <cellStyle name="Normal 4" xfId="49"/>
    <cellStyle name="Normal 5" xfId="2"/>
    <cellStyle name="Normal 6" xfId="50"/>
    <cellStyle name="Normal_Pesquisa no referencial 10 de maio de 2013" xfId="80"/>
    <cellStyle name="Nota 2" xfId="51"/>
    <cellStyle name="Percentagem 2" xfId="52"/>
    <cellStyle name="Porcentagem 2" xfId="53"/>
    <cellStyle name="Porcentagem 3" xfId="54"/>
    <cellStyle name="Saída 2" xfId="55"/>
    <cellStyle name="Separador de milhares 2" xfId="56"/>
    <cellStyle name="Separador de milhares 2 2" xfId="57"/>
    <cellStyle name="Separador de milhares 2 3" xfId="58"/>
    <cellStyle name="Separador de milhares 3" xfId="59"/>
    <cellStyle name="Separador de milhares 4" xfId="60"/>
    <cellStyle name="Separador de milhares 5" xfId="61"/>
    <cellStyle name="Separador de milhares 6" xfId="62"/>
    <cellStyle name="Separador de milhares 7" xfId="63"/>
    <cellStyle name="Separador de milhares 8" xfId="64"/>
    <cellStyle name="Separador de milhares 9" xfId="65"/>
    <cellStyle name="SUBTIT" xfId="66"/>
    <cellStyle name="Texto de Aviso 2" xfId="67"/>
    <cellStyle name="Texto Explicativo 2" xfId="68"/>
    <cellStyle name="Título 1 2" xfId="69"/>
    <cellStyle name="Título 2 2" xfId="70"/>
    <cellStyle name="Título 3 2" xfId="71"/>
    <cellStyle name="Título 4 2" xfId="72"/>
    <cellStyle name="Título 5" xfId="73"/>
    <cellStyle name="Total 2" xfId="74"/>
    <cellStyle name="Vírgula" xfId="1" builtinId="3"/>
    <cellStyle name="Vírgula 2" xfId="75"/>
    <cellStyle name="Vírgula 2 2" xfId="76"/>
    <cellStyle name="Vírgula 3" xfId="77"/>
    <cellStyle name="Vírgula 4" xfId="78"/>
    <cellStyle name="Vírgula 5" xfId="79"/>
  </cellStyles>
  <dxfs count="35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CRONOGRAMA!$D$42:$I$42</c:f>
              <c:numCache>
                <c:formatCode>#,##0.00</c:formatCode>
                <c:ptCount val="6"/>
                <c:pt idx="0">
                  <c:v>20733.062830154995</c:v>
                </c:pt>
                <c:pt idx="1">
                  <c:v>33280.874158578998</c:v>
                </c:pt>
                <c:pt idx="2">
                  <c:v>30216.456455803997</c:v>
                </c:pt>
                <c:pt idx="3">
                  <c:v>30581.009781818997</c:v>
                </c:pt>
                <c:pt idx="4">
                  <c:v>15489.448814638999</c:v>
                </c:pt>
                <c:pt idx="5">
                  <c:v>34134.595321543995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45888"/>
        <c:axId val="82488704"/>
      </c:barChart>
      <c:catAx>
        <c:axId val="129445888"/>
        <c:scaling>
          <c:orientation val="minMax"/>
        </c:scaling>
        <c:delete val="0"/>
        <c:axPos val="b"/>
        <c:majorTickMark val="out"/>
        <c:minorTickMark val="none"/>
        <c:tickLblPos val="nextTo"/>
        <c:crossAx val="82488704"/>
        <c:crosses val="autoZero"/>
        <c:auto val="1"/>
        <c:lblAlgn val="ctr"/>
        <c:lblOffset val="100"/>
        <c:noMultiLvlLbl val="0"/>
      </c:catAx>
      <c:valAx>
        <c:axId val="82488704"/>
        <c:scaling>
          <c:orientation val="minMax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crossAx val="1294458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213" footer="0.3149606200000021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118025</xdr:colOff>
      <xdr:row>0</xdr:row>
      <xdr:rowOff>57979</xdr:rowOff>
    </xdr:from>
    <xdr:to>
      <xdr:col>1</xdr:col>
      <xdr:colOff>389709</xdr:colOff>
      <xdr:row>2</xdr:row>
      <xdr:rowOff>291353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8025" y="57979"/>
          <a:ext cx="928909" cy="7286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424542</xdr:colOff>
          <xdr:row>132</xdr:row>
          <xdr:rowOff>38100</xdr:rowOff>
        </xdr:from>
        <xdr:to>
          <xdr:col>8</xdr:col>
          <xdr:colOff>595992</xdr:colOff>
          <xdr:row>139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504825</xdr:colOff>
          <xdr:row>135</xdr:row>
          <xdr:rowOff>118382</xdr:rowOff>
        </xdr:from>
        <xdr:to>
          <xdr:col>2</xdr:col>
          <xdr:colOff>3396343</xdr:colOff>
          <xdr:row>142</xdr:row>
          <xdr:rowOff>99332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22775</xdr:colOff>
      <xdr:row>0</xdr:row>
      <xdr:rowOff>29404</xdr:rowOff>
    </xdr:from>
    <xdr:to>
      <xdr:col>1</xdr:col>
      <xdr:colOff>237309</xdr:colOff>
      <xdr:row>2</xdr:row>
      <xdr:rowOff>262778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75" y="29404"/>
          <a:ext cx="881284" cy="7286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50</xdr:row>
          <xdr:rowOff>104775</xdr:rowOff>
        </xdr:from>
        <xdr:to>
          <xdr:col>1</xdr:col>
          <xdr:colOff>4238625</xdr:colOff>
          <xdr:row>57</xdr:row>
          <xdr:rowOff>85725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42</xdr:row>
          <xdr:rowOff>28575</xdr:rowOff>
        </xdr:from>
        <xdr:to>
          <xdr:col>1</xdr:col>
          <xdr:colOff>4610100</xdr:colOff>
          <xdr:row>49</xdr:row>
          <xdr:rowOff>9525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22775</xdr:colOff>
      <xdr:row>0</xdr:row>
      <xdr:rowOff>29404</xdr:rowOff>
    </xdr:from>
    <xdr:to>
      <xdr:col>1</xdr:col>
      <xdr:colOff>218259</xdr:colOff>
      <xdr:row>2</xdr:row>
      <xdr:rowOff>262778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75" y="29404"/>
          <a:ext cx="881284" cy="7286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2457450</xdr:colOff>
      <xdr:row>60</xdr:row>
      <xdr:rowOff>142875</xdr:rowOff>
    </xdr:from>
    <xdr:to>
      <xdr:col>7</xdr:col>
      <xdr:colOff>238125</xdr:colOff>
      <xdr:row>75</xdr:row>
      <xdr:rowOff>28575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190500</xdr:colOff>
          <xdr:row>46</xdr:row>
          <xdr:rowOff>47625</xdr:rowOff>
        </xdr:from>
        <xdr:to>
          <xdr:col>8</xdr:col>
          <xdr:colOff>152400</xdr:colOff>
          <xdr:row>53</xdr:row>
          <xdr:rowOff>28575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504825</xdr:colOff>
          <xdr:row>46</xdr:row>
          <xdr:rowOff>0</xdr:rowOff>
        </xdr:from>
        <xdr:to>
          <xdr:col>1</xdr:col>
          <xdr:colOff>4610100</xdr:colOff>
          <xdr:row>52</xdr:row>
          <xdr:rowOff>171450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666750</xdr:colOff>
          <xdr:row>24</xdr:row>
          <xdr:rowOff>133350</xdr:rowOff>
        </xdr:from>
        <xdr:to>
          <xdr:col>1</xdr:col>
          <xdr:colOff>4171950</xdr:colOff>
          <xdr:row>31</xdr:row>
          <xdr:rowOff>114300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504825</xdr:colOff>
          <xdr:row>16</xdr:row>
          <xdr:rowOff>0</xdr:rowOff>
        </xdr:from>
        <xdr:to>
          <xdr:col>2</xdr:col>
          <xdr:colOff>28575</xdr:colOff>
          <xdr:row>22</xdr:row>
          <xdr:rowOff>171450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sxavier/Downloads/OR&#199;AMENTO%20QUADRA%20DOS%20CAMEL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Documento_do_Microsoft_Word2.docx"/><Relationship Id="rId5" Type="http://schemas.openxmlformats.org/officeDocument/2006/relationships/image" Target="../media/image1.emf"/><Relationship Id="rId4" Type="http://schemas.openxmlformats.org/officeDocument/2006/relationships/package" Target="../embeddings/Documento_do_Microsoft_Word1.docx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2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package" Target="../embeddings/Documento_do_Microsoft_Word4.docx"/><Relationship Id="rId5" Type="http://schemas.openxmlformats.org/officeDocument/2006/relationships/image" Target="../media/image4.emf"/><Relationship Id="rId4" Type="http://schemas.openxmlformats.org/officeDocument/2006/relationships/package" Target="../embeddings/Documento_do_Microsoft_Word3.docx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image" Target="../media/image5.emf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package" Target="../embeddings/Documento_do_Microsoft_Word6.docx"/><Relationship Id="rId5" Type="http://schemas.openxmlformats.org/officeDocument/2006/relationships/image" Target="../media/image1.emf"/><Relationship Id="rId4" Type="http://schemas.openxmlformats.org/officeDocument/2006/relationships/package" Target="../embeddings/Documento_do_Microsoft_Word5.docx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image" Target="../media/image2.emf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package" Target="../embeddings/Documento_do_Microsoft_Word8.docx"/><Relationship Id="rId5" Type="http://schemas.openxmlformats.org/officeDocument/2006/relationships/image" Target="../media/image6.emf"/><Relationship Id="rId4" Type="http://schemas.openxmlformats.org/officeDocument/2006/relationships/package" Target="../embeddings/Documento_do_Microsoft_Word7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178"/>
  <sheetViews>
    <sheetView showGridLines="0" showZeros="0" tabSelected="1" view="pageBreakPreview" zoomScale="70" zoomScaleNormal="85" zoomScaleSheetLayoutView="70" workbookViewId="0">
      <selection activeCell="C6" sqref="C5:C6"/>
    </sheetView>
  </sheetViews>
  <sheetFormatPr defaultRowHeight="15" x14ac:dyDescent="0.25"/>
  <cols>
    <col min="1" max="1" width="9.85546875" style="49" customWidth="1"/>
    <col min="2" max="2" width="18.5703125" style="49" customWidth="1"/>
    <col min="3" max="3" width="57.42578125" style="78" customWidth="1"/>
    <col min="4" max="4" width="8.7109375" style="3" customWidth="1"/>
    <col min="5" max="5" width="10.7109375" style="79" customWidth="1"/>
    <col min="6" max="6" width="17.7109375" style="79" customWidth="1"/>
    <col min="7" max="7" width="14.42578125" style="49" customWidth="1"/>
    <col min="8" max="8" width="17.5703125" style="49" customWidth="1"/>
    <col min="9" max="9" width="18.85546875" style="3" customWidth="1"/>
    <col min="10" max="16384" width="9.140625" style="3"/>
  </cols>
  <sheetData>
    <row r="1" spans="1:9" ht="23.25" x14ac:dyDescent="0.25">
      <c r="A1" s="227" t="s">
        <v>4</v>
      </c>
      <c r="B1" s="228"/>
      <c r="C1" s="228"/>
      <c r="D1" s="228"/>
      <c r="E1" s="228"/>
      <c r="F1" s="228"/>
      <c r="G1" s="228"/>
      <c r="H1" s="228"/>
      <c r="I1" s="229"/>
    </row>
    <row r="2" spans="1:9" ht="15.75" x14ac:dyDescent="0.25">
      <c r="A2" s="230" t="s">
        <v>275</v>
      </c>
      <c r="B2" s="231"/>
      <c r="C2" s="231"/>
      <c r="D2" s="231"/>
      <c r="E2" s="231"/>
      <c r="F2" s="231"/>
      <c r="G2" s="231"/>
      <c r="H2" s="231"/>
      <c r="I2" s="232"/>
    </row>
    <row r="3" spans="1:9" ht="24.95" customHeight="1" x14ac:dyDescent="0.25">
      <c r="A3" s="6"/>
      <c r="B3" s="7"/>
      <c r="C3" s="8"/>
      <c r="D3" s="5"/>
      <c r="E3" s="4"/>
      <c r="F3" s="4"/>
      <c r="G3" s="7"/>
      <c r="H3" s="7"/>
      <c r="I3" s="81"/>
    </row>
    <row r="4" spans="1:9" s="16" customFormat="1" ht="15.75" x14ac:dyDescent="0.25">
      <c r="A4" s="9" t="s">
        <v>107</v>
      </c>
      <c r="B4" s="10"/>
      <c r="C4" s="11"/>
      <c r="D4" s="12"/>
      <c r="E4" s="13"/>
      <c r="F4" s="13"/>
      <c r="G4" s="14"/>
      <c r="H4" s="4"/>
      <c r="I4" s="82"/>
    </row>
    <row r="5" spans="1:9" s="16" customFormat="1" ht="15.75" x14ac:dyDescent="0.25">
      <c r="A5" s="9" t="s">
        <v>33</v>
      </c>
      <c r="B5" s="10"/>
      <c r="C5" s="11"/>
      <c r="D5" s="12"/>
      <c r="E5" s="17"/>
      <c r="F5" s="17"/>
      <c r="G5" s="14"/>
      <c r="H5" s="14"/>
      <c r="I5" s="15"/>
    </row>
    <row r="6" spans="1:9" s="16" customFormat="1" ht="15.75" x14ac:dyDescent="0.25">
      <c r="A6" s="18" t="s">
        <v>6</v>
      </c>
      <c r="B6" s="19"/>
      <c r="C6" s="20"/>
      <c r="D6" s="233" t="s">
        <v>415</v>
      </c>
      <c r="E6" s="233"/>
      <c r="F6" s="233"/>
      <c r="G6" s="233"/>
      <c r="H6" s="233"/>
      <c r="I6" s="234"/>
    </row>
    <row r="7" spans="1:9" s="16" customFormat="1" ht="14.25" x14ac:dyDescent="0.25">
      <c r="A7" s="21"/>
      <c r="B7" s="22"/>
      <c r="C7" s="23"/>
      <c r="D7" s="24"/>
      <c r="E7" s="25"/>
      <c r="F7" s="26" t="s">
        <v>5</v>
      </c>
      <c r="G7" s="27">
        <f>1.2247-1</f>
        <v>0.2246999999999999</v>
      </c>
      <c r="H7" s="26" t="s">
        <v>258</v>
      </c>
      <c r="I7" s="27">
        <f>1.25-1</f>
        <v>0.25</v>
      </c>
    </row>
    <row r="8" spans="1:9" s="16" customFormat="1" ht="14.25" x14ac:dyDescent="0.25">
      <c r="A8" s="83"/>
      <c r="B8" s="84"/>
      <c r="C8" s="85"/>
      <c r="D8" s="86"/>
      <c r="E8" s="87" t="s">
        <v>19</v>
      </c>
      <c r="F8" s="87"/>
      <c r="G8" s="88"/>
      <c r="H8" s="89"/>
      <c r="I8" s="90"/>
    </row>
    <row r="9" spans="1:9" s="16" customFormat="1" ht="33" customHeight="1" x14ac:dyDescent="0.25">
      <c r="A9" s="28" t="s">
        <v>0</v>
      </c>
      <c r="B9" s="28" t="s">
        <v>7</v>
      </c>
      <c r="C9" s="29" t="s">
        <v>1</v>
      </c>
      <c r="D9" s="30" t="s">
        <v>8</v>
      </c>
      <c r="E9" s="31" t="s">
        <v>2</v>
      </c>
      <c r="F9" s="32" t="s">
        <v>9</v>
      </c>
      <c r="G9" s="32" t="s">
        <v>10</v>
      </c>
      <c r="H9" s="32" t="s">
        <v>64</v>
      </c>
      <c r="I9" s="32" t="s">
        <v>11</v>
      </c>
    </row>
    <row r="10" spans="1:9" s="38" customFormat="1" x14ac:dyDescent="0.25">
      <c r="A10" s="33"/>
      <c r="B10" s="33"/>
      <c r="C10" s="34" t="s">
        <v>20</v>
      </c>
      <c r="D10" s="35"/>
      <c r="E10" s="36"/>
      <c r="F10" s="37"/>
      <c r="G10" s="37"/>
      <c r="H10" s="37"/>
      <c r="I10" s="91">
        <f>I11+I15+I17+I19+I28+I39+I47+I49+I55+I59+I63+I69+I93+I117+I124</f>
        <v>164435.44736253997</v>
      </c>
    </row>
    <row r="11" spans="1:9" s="38" customFormat="1" x14ac:dyDescent="0.25">
      <c r="A11" s="132" t="s">
        <v>35</v>
      </c>
      <c r="B11" s="132"/>
      <c r="C11" s="133" t="s">
        <v>18</v>
      </c>
      <c r="D11" s="134"/>
      <c r="E11" s="135"/>
      <c r="F11" s="136"/>
      <c r="G11" s="137"/>
      <c r="H11" s="138"/>
      <c r="I11" s="139">
        <f>SUM(I12:I14)</f>
        <v>5922.8451519999999</v>
      </c>
    </row>
    <row r="12" spans="1:9" s="38" customFormat="1" x14ac:dyDescent="0.25">
      <c r="A12" s="39" t="s">
        <v>44</v>
      </c>
      <c r="B12" s="39" t="s">
        <v>12</v>
      </c>
      <c r="C12" s="40" t="s">
        <v>65</v>
      </c>
      <c r="D12" s="41" t="s">
        <v>13</v>
      </c>
      <c r="E12" s="142">
        <v>6</v>
      </c>
      <c r="F12" s="142">
        <v>311.26</v>
      </c>
      <c r="G12" s="143">
        <f>(F12*$G$7)+F12</f>
        <v>381.20012199999996</v>
      </c>
      <c r="H12" s="143">
        <f>E12*F12</f>
        <v>1867.56</v>
      </c>
      <c r="I12" s="48">
        <f>E12*G12</f>
        <v>2287.2007319999998</v>
      </c>
    </row>
    <row r="13" spans="1:9" s="38" customFormat="1" ht="25.5" x14ac:dyDescent="0.25">
      <c r="A13" s="39" t="s">
        <v>251</v>
      </c>
      <c r="B13" s="39" t="s">
        <v>253</v>
      </c>
      <c r="C13" s="40" t="s">
        <v>254</v>
      </c>
      <c r="D13" s="41" t="s">
        <v>255</v>
      </c>
      <c r="E13" s="142">
        <v>1</v>
      </c>
      <c r="F13" s="142">
        <v>700</v>
      </c>
      <c r="G13" s="143">
        <f t="shared" ref="G13:G14" si="0">(F13*$G$7)+F13</f>
        <v>857.29</v>
      </c>
      <c r="H13" s="143">
        <f t="shared" ref="H13:H16" si="1">E13*F13</f>
        <v>700</v>
      </c>
      <c r="I13" s="48">
        <f t="shared" ref="I13:I16" si="2">E13*G13</f>
        <v>857.29</v>
      </c>
    </row>
    <row r="14" spans="1:9" s="38" customFormat="1" ht="25.5" x14ac:dyDescent="0.25">
      <c r="A14" s="39" t="s">
        <v>252</v>
      </c>
      <c r="B14" s="39" t="s">
        <v>256</v>
      </c>
      <c r="C14" s="40" t="s">
        <v>257</v>
      </c>
      <c r="D14" s="41" t="s">
        <v>188</v>
      </c>
      <c r="E14" s="142">
        <v>30</v>
      </c>
      <c r="F14" s="142">
        <v>75.62</v>
      </c>
      <c r="G14" s="143">
        <f t="shared" si="0"/>
        <v>92.611813999999995</v>
      </c>
      <c r="H14" s="143">
        <f t="shared" si="1"/>
        <v>2268.6000000000004</v>
      </c>
      <c r="I14" s="48">
        <f t="shared" si="2"/>
        <v>2778.3544199999997</v>
      </c>
    </row>
    <row r="15" spans="1:9" s="38" customFormat="1" x14ac:dyDescent="0.25">
      <c r="A15" s="132" t="s">
        <v>36</v>
      </c>
      <c r="B15" s="132"/>
      <c r="C15" s="133" t="s">
        <v>66</v>
      </c>
      <c r="D15" s="134"/>
      <c r="E15" s="135"/>
      <c r="F15" s="144"/>
      <c r="G15" s="144"/>
      <c r="H15" s="145"/>
      <c r="I15" s="136">
        <f>SUM(I16)</f>
        <v>8221.7662629999995</v>
      </c>
    </row>
    <row r="16" spans="1:9" s="38" customFormat="1" x14ac:dyDescent="0.25">
      <c r="A16" s="39" t="s">
        <v>58</v>
      </c>
      <c r="B16" s="39"/>
      <c r="C16" s="40" t="s">
        <v>67</v>
      </c>
      <c r="D16" s="46" t="s">
        <v>14</v>
      </c>
      <c r="E16" s="163">
        <v>1</v>
      </c>
      <c r="F16" s="163">
        <v>6713.29</v>
      </c>
      <c r="G16" s="143">
        <f>(F16*$G$7)+F16</f>
        <v>8221.7662629999995</v>
      </c>
      <c r="H16" s="205">
        <f t="shared" si="1"/>
        <v>6713.29</v>
      </c>
      <c r="I16" s="199">
        <f t="shared" si="2"/>
        <v>8221.7662629999995</v>
      </c>
    </row>
    <row r="17" spans="1:9" s="38" customFormat="1" x14ac:dyDescent="0.25">
      <c r="A17" s="132" t="s">
        <v>37</v>
      </c>
      <c r="B17" s="132"/>
      <c r="C17" s="133" t="s">
        <v>247</v>
      </c>
      <c r="D17" s="134"/>
      <c r="E17" s="135"/>
      <c r="F17" s="144"/>
      <c r="G17" s="144"/>
      <c r="H17" s="145"/>
      <c r="I17" s="136">
        <f>SUM(I18)</f>
        <v>1151.575</v>
      </c>
    </row>
    <row r="18" spans="1:9" s="38" customFormat="1" ht="25.5" x14ac:dyDescent="0.25">
      <c r="A18" s="39" t="s">
        <v>45</v>
      </c>
      <c r="B18" s="39" t="s">
        <v>248</v>
      </c>
      <c r="C18" s="191" t="s">
        <v>250</v>
      </c>
      <c r="D18" s="39" t="s">
        <v>249</v>
      </c>
      <c r="E18" s="163">
        <v>1</v>
      </c>
      <c r="F18" s="165">
        <v>921.26</v>
      </c>
      <c r="G18" s="143">
        <f>(F18*$I$7)+F18</f>
        <v>1151.575</v>
      </c>
      <c r="H18" s="143">
        <f t="shared" ref="H18:H37" si="3">E18*F18</f>
        <v>921.26</v>
      </c>
      <c r="I18" s="48">
        <f t="shared" ref="I18:I37" si="4">E18*G18</f>
        <v>1151.575</v>
      </c>
    </row>
    <row r="19" spans="1:9" s="38" customFormat="1" x14ac:dyDescent="0.25">
      <c r="A19" s="132" t="s">
        <v>38</v>
      </c>
      <c r="B19" s="132"/>
      <c r="C19" s="133" t="s">
        <v>185</v>
      </c>
      <c r="D19" s="134"/>
      <c r="E19" s="135"/>
      <c r="F19" s="144"/>
      <c r="G19" s="144"/>
      <c r="H19" s="145"/>
      <c r="I19" s="136">
        <f>SUM(I20:I27)</f>
        <v>25344.061453189992</v>
      </c>
    </row>
    <row r="20" spans="1:9" s="184" customFormat="1" ht="25.5" x14ac:dyDescent="0.25">
      <c r="A20" s="190" t="s">
        <v>46</v>
      </c>
      <c r="B20" s="190" t="s">
        <v>277</v>
      </c>
      <c r="C20" s="191" t="s">
        <v>278</v>
      </c>
      <c r="D20" s="197" t="s">
        <v>14</v>
      </c>
      <c r="E20" s="216">
        <v>1</v>
      </c>
      <c r="F20" s="226">
        <v>5000</v>
      </c>
      <c r="G20" s="205">
        <v>6123.5</v>
      </c>
      <c r="H20" s="205">
        <v>5000</v>
      </c>
      <c r="I20" s="199">
        <f t="shared" si="4"/>
        <v>6123.5</v>
      </c>
    </row>
    <row r="21" spans="1:9" s="184" customFormat="1" ht="25.5" x14ac:dyDescent="0.25">
      <c r="A21" s="190" t="s">
        <v>240</v>
      </c>
      <c r="B21" s="190" t="s">
        <v>186</v>
      </c>
      <c r="C21" s="191" t="s">
        <v>187</v>
      </c>
      <c r="D21" s="197" t="s">
        <v>188</v>
      </c>
      <c r="E21" s="216">
        <v>48</v>
      </c>
      <c r="F21" s="216">
        <v>246.14</v>
      </c>
      <c r="G21" s="205">
        <v>301.44765799999993</v>
      </c>
      <c r="H21" s="205">
        <v>14768.4</v>
      </c>
      <c r="I21" s="199">
        <f t="shared" si="4"/>
        <v>14469.487583999997</v>
      </c>
    </row>
    <row r="22" spans="1:9" s="184" customFormat="1" ht="38.25" x14ac:dyDescent="0.25">
      <c r="A22" s="190" t="s">
        <v>241</v>
      </c>
      <c r="B22" s="190" t="s">
        <v>190</v>
      </c>
      <c r="C22" s="191" t="s">
        <v>191</v>
      </c>
      <c r="D22" s="197" t="s">
        <v>13</v>
      </c>
      <c r="E22" s="216">
        <v>17.3</v>
      </c>
      <c r="F22" s="216">
        <v>60.34</v>
      </c>
      <c r="G22" s="205">
        <v>73.898398</v>
      </c>
      <c r="H22" s="205">
        <v>1043.8820000000001</v>
      </c>
      <c r="I22" s="199">
        <f t="shared" si="4"/>
        <v>1278.4422853999999</v>
      </c>
    </row>
    <row r="23" spans="1:9" s="184" customFormat="1" ht="51" x14ac:dyDescent="0.25">
      <c r="A23" s="190" t="s">
        <v>242</v>
      </c>
      <c r="B23" s="190" t="s">
        <v>282</v>
      </c>
      <c r="C23" s="191" t="s">
        <v>283</v>
      </c>
      <c r="D23" s="197" t="s">
        <v>13</v>
      </c>
      <c r="E23" s="216">
        <v>13.3</v>
      </c>
      <c r="F23" s="226">
        <v>55.76</v>
      </c>
      <c r="G23" s="205">
        <v>68.289271999999997</v>
      </c>
      <c r="H23" s="205">
        <v>741.60800000000006</v>
      </c>
      <c r="I23" s="199">
        <f t="shared" si="4"/>
        <v>908.24731759999997</v>
      </c>
    </row>
    <row r="24" spans="1:9" s="184" customFormat="1" ht="25.5" x14ac:dyDescent="0.25">
      <c r="A24" s="190" t="s">
        <v>243</v>
      </c>
      <c r="B24" s="190" t="s">
        <v>192</v>
      </c>
      <c r="C24" s="191" t="s">
        <v>193</v>
      </c>
      <c r="D24" s="197" t="s">
        <v>195</v>
      </c>
      <c r="E24" s="216">
        <v>29.72</v>
      </c>
      <c r="F24" s="216">
        <v>9.83</v>
      </c>
      <c r="G24" s="205">
        <v>12.038800999999999</v>
      </c>
      <c r="H24" s="205">
        <v>292.14760000000001</v>
      </c>
      <c r="I24" s="199">
        <f t="shared" si="4"/>
        <v>357.79316571999999</v>
      </c>
    </row>
    <row r="25" spans="1:9" s="184" customFormat="1" ht="25.5" x14ac:dyDescent="0.25">
      <c r="A25" s="190" t="s">
        <v>276</v>
      </c>
      <c r="B25" s="190" t="s">
        <v>196</v>
      </c>
      <c r="C25" s="191" t="s">
        <v>197</v>
      </c>
      <c r="D25" s="197" t="s">
        <v>195</v>
      </c>
      <c r="E25" s="216">
        <v>69.19</v>
      </c>
      <c r="F25" s="216">
        <v>7.99</v>
      </c>
      <c r="G25" s="205">
        <v>9.7853529999999989</v>
      </c>
      <c r="H25" s="205">
        <v>552.82809999999995</v>
      </c>
      <c r="I25" s="199">
        <f t="shared" si="4"/>
        <v>677.04857406999986</v>
      </c>
    </row>
    <row r="26" spans="1:9" s="184" customFormat="1" ht="38.25" x14ac:dyDescent="0.25">
      <c r="A26" s="190" t="s">
        <v>279</v>
      </c>
      <c r="B26" s="190" t="s">
        <v>284</v>
      </c>
      <c r="C26" s="191" t="s">
        <v>285</v>
      </c>
      <c r="D26" s="197" t="s">
        <v>194</v>
      </c>
      <c r="E26" s="216">
        <v>3</v>
      </c>
      <c r="F26" s="226">
        <v>326.85000000000002</v>
      </c>
      <c r="G26" s="205">
        <v>400.29319499999997</v>
      </c>
      <c r="H26" s="205">
        <v>1340.085</v>
      </c>
      <c r="I26" s="199">
        <f t="shared" si="4"/>
        <v>1200.8795849999999</v>
      </c>
    </row>
    <row r="27" spans="1:9" s="38" customFormat="1" ht="25.5" x14ac:dyDescent="0.25">
      <c r="A27" s="190" t="s">
        <v>286</v>
      </c>
      <c r="B27" s="190" t="s">
        <v>280</v>
      </c>
      <c r="C27" s="191" t="s">
        <v>281</v>
      </c>
      <c r="D27" s="197" t="s">
        <v>13</v>
      </c>
      <c r="E27" s="216">
        <v>30.6</v>
      </c>
      <c r="F27" s="216">
        <v>8.77</v>
      </c>
      <c r="G27" s="205">
        <v>10.740618999999999</v>
      </c>
      <c r="H27" s="205">
        <v>268.36200000000002</v>
      </c>
      <c r="I27" s="199">
        <f t="shared" si="4"/>
        <v>328.66294139999997</v>
      </c>
    </row>
    <row r="28" spans="1:9" s="38" customFormat="1" x14ac:dyDescent="0.25">
      <c r="A28" s="132" t="s">
        <v>39</v>
      </c>
      <c r="B28" s="132"/>
      <c r="C28" s="133" t="s">
        <v>189</v>
      </c>
      <c r="D28" s="134"/>
      <c r="E28" s="135"/>
      <c r="F28" s="144"/>
      <c r="G28" s="144"/>
      <c r="H28" s="145"/>
      <c r="I28" s="136">
        <f>SUM(I29:I38)</f>
        <v>7829.1661435200003</v>
      </c>
    </row>
    <row r="29" spans="1:9" s="38" customFormat="1" ht="63.75" x14ac:dyDescent="0.25">
      <c r="A29" s="39" t="s">
        <v>47</v>
      </c>
      <c r="B29" s="39" t="s">
        <v>200</v>
      </c>
      <c r="C29" s="40" t="s">
        <v>201</v>
      </c>
      <c r="D29" s="46" t="s">
        <v>13</v>
      </c>
      <c r="E29" s="163">
        <v>13.9</v>
      </c>
      <c r="F29" s="163">
        <v>48.93</v>
      </c>
      <c r="G29" s="143">
        <f t="shared" ref="G29:G38" si="5">(F29*$G$7)+F29</f>
        <v>59.924570999999993</v>
      </c>
      <c r="H29" s="143">
        <f t="shared" si="3"/>
        <v>680.12700000000007</v>
      </c>
      <c r="I29" s="48">
        <f t="shared" si="4"/>
        <v>832.95153689999995</v>
      </c>
    </row>
    <row r="30" spans="1:9" s="38" customFormat="1" ht="25.5" x14ac:dyDescent="0.25">
      <c r="A30" s="39" t="s">
        <v>48</v>
      </c>
      <c r="B30" s="39" t="s">
        <v>202</v>
      </c>
      <c r="C30" s="40" t="s">
        <v>203</v>
      </c>
      <c r="D30" s="46" t="s">
        <v>13</v>
      </c>
      <c r="E30" s="163">
        <v>27.6</v>
      </c>
      <c r="F30" s="163">
        <v>68.430000000000007</v>
      </c>
      <c r="G30" s="143">
        <f t="shared" si="5"/>
        <v>83.806220999999994</v>
      </c>
      <c r="H30" s="143">
        <f t="shared" si="3"/>
        <v>1888.6680000000003</v>
      </c>
      <c r="I30" s="48">
        <f t="shared" si="4"/>
        <v>2313.0516996000001</v>
      </c>
    </row>
    <row r="31" spans="1:9" s="38" customFormat="1" ht="25.5" x14ac:dyDescent="0.25">
      <c r="A31" s="39" t="s">
        <v>78</v>
      </c>
      <c r="B31" s="39" t="s">
        <v>204</v>
      </c>
      <c r="C31" s="40" t="s">
        <v>205</v>
      </c>
      <c r="D31" s="46" t="s">
        <v>13</v>
      </c>
      <c r="E31" s="163">
        <v>11.9</v>
      </c>
      <c r="F31" s="163">
        <v>24.33</v>
      </c>
      <c r="G31" s="143">
        <f t="shared" si="5"/>
        <v>29.796950999999996</v>
      </c>
      <c r="H31" s="143">
        <f t="shared" si="3"/>
        <v>289.52699999999999</v>
      </c>
      <c r="I31" s="48">
        <f t="shared" si="4"/>
        <v>354.58371689999996</v>
      </c>
    </row>
    <row r="32" spans="1:9" s="38" customFormat="1" ht="51" x14ac:dyDescent="0.25">
      <c r="A32" s="39" t="s">
        <v>81</v>
      </c>
      <c r="B32" s="39" t="s">
        <v>206</v>
      </c>
      <c r="C32" s="40" t="s">
        <v>207</v>
      </c>
      <c r="D32" s="46" t="s">
        <v>195</v>
      </c>
      <c r="E32" s="163">
        <v>34.520000000000003</v>
      </c>
      <c r="F32" s="163">
        <v>8.69</v>
      </c>
      <c r="G32" s="143">
        <f t="shared" si="5"/>
        <v>10.642642999999998</v>
      </c>
      <c r="H32" s="143">
        <f t="shared" si="3"/>
        <v>299.97880000000004</v>
      </c>
      <c r="I32" s="48">
        <f t="shared" si="4"/>
        <v>367.38403635999998</v>
      </c>
    </row>
    <row r="33" spans="1:9" s="38" customFormat="1" ht="51" x14ac:dyDescent="0.25">
      <c r="A33" s="39" t="s">
        <v>218</v>
      </c>
      <c r="B33" s="39" t="s">
        <v>208</v>
      </c>
      <c r="C33" s="40" t="s">
        <v>209</v>
      </c>
      <c r="D33" s="46" t="s">
        <v>195</v>
      </c>
      <c r="E33" s="163">
        <v>39.270000000000003</v>
      </c>
      <c r="F33" s="163">
        <v>8.51</v>
      </c>
      <c r="G33" s="143">
        <f t="shared" si="5"/>
        <v>10.422196999999999</v>
      </c>
      <c r="H33" s="143">
        <f t="shared" si="3"/>
        <v>334.18770000000001</v>
      </c>
      <c r="I33" s="48">
        <f t="shared" si="4"/>
        <v>409.27967618999998</v>
      </c>
    </row>
    <row r="34" spans="1:9" s="38" customFormat="1" ht="51" x14ac:dyDescent="0.25">
      <c r="A34" s="39" t="s">
        <v>221</v>
      </c>
      <c r="B34" s="39" t="s">
        <v>210</v>
      </c>
      <c r="C34" s="40" t="s">
        <v>211</v>
      </c>
      <c r="D34" s="46" t="s">
        <v>195</v>
      </c>
      <c r="E34" s="163">
        <v>105.39</v>
      </c>
      <c r="F34" s="163">
        <v>6.95</v>
      </c>
      <c r="G34" s="143">
        <f t="shared" si="5"/>
        <v>8.5116649999999989</v>
      </c>
      <c r="H34" s="143">
        <f t="shared" si="3"/>
        <v>732.46050000000002</v>
      </c>
      <c r="I34" s="48">
        <f t="shared" si="4"/>
        <v>897.04437434999988</v>
      </c>
    </row>
    <row r="35" spans="1:9" s="38" customFormat="1" ht="51" x14ac:dyDescent="0.25">
      <c r="A35" s="39" t="s">
        <v>244</v>
      </c>
      <c r="B35" s="39" t="s">
        <v>212</v>
      </c>
      <c r="C35" s="40" t="s">
        <v>217</v>
      </c>
      <c r="D35" s="46" t="s">
        <v>195</v>
      </c>
      <c r="E35" s="163">
        <v>5.47</v>
      </c>
      <c r="F35" s="163">
        <v>8.73</v>
      </c>
      <c r="G35" s="143">
        <f t="shared" si="5"/>
        <v>10.691630999999999</v>
      </c>
      <c r="H35" s="143">
        <f t="shared" si="3"/>
        <v>47.753100000000003</v>
      </c>
      <c r="I35" s="48">
        <f t="shared" si="4"/>
        <v>58.483221569999991</v>
      </c>
    </row>
    <row r="36" spans="1:9" s="38" customFormat="1" ht="51" x14ac:dyDescent="0.25">
      <c r="A36" s="39" t="s">
        <v>259</v>
      </c>
      <c r="B36" s="39" t="s">
        <v>213</v>
      </c>
      <c r="C36" s="40" t="s">
        <v>214</v>
      </c>
      <c r="D36" s="46" t="s">
        <v>195</v>
      </c>
      <c r="E36" s="163">
        <v>78.430000000000007</v>
      </c>
      <c r="F36" s="163">
        <v>7.79</v>
      </c>
      <c r="G36" s="143">
        <f t="shared" si="5"/>
        <v>9.5404129999999991</v>
      </c>
      <c r="H36" s="143">
        <f t="shared" si="3"/>
        <v>610.9697000000001</v>
      </c>
      <c r="I36" s="48">
        <f t="shared" si="4"/>
        <v>748.25459159000002</v>
      </c>
    </row>
    <row r="37" spans="1:9" s="38" customFormat="1" ht="63.75" x14ac:dyDescent="0.25">
      <c r="A37" s="39" t="s">
        <v>260</v>
      </c>
      <c r="B37" s="39" t="s">
        <v>215</v>
      </c>
      <c r="C37" s="40" t="s">
        <v>216</v>
      </c>
      <c r="D37" s="46" t="s">
        <v>195</v>
      </c>
      <c r="E37" s="163">
        <v>20.09</v>
      </c>
      <c r="F37" s="163">
        <v>12.22</v>
      </c>
      <c r="G37" s="143">
        <f t="shared" si="5"/>
        <v>14.965833999999999</v>
      </c>
      <c r="H37" s="143">
        <f t="shared" si="3"/>
        <v>245.49980000000002</v>
      </c>
      <c r="I37" s="48">
        <f t="shared" si="4"/>
        <v>300.66360506000001</v>
      </c>
    </row>
    <row r="38" spans="1:9" s="38" customFormat="1" ht="51" x14ac:dyDescent="0.25">
      <c r="A38" s="39" t="s">
        <v>261</v>
      </c>
      <c r="B38" s="39" t="s">
        <v>198</v>
      </c>
      <c r="C38" s="40" t="s">
        <v>199</v>
      </c>
      <c r="D38" s="46" t="s">
        <v>194</v>
      </c>
      <c r="E38" s="163">
        <v>3.7</v>
      </c>
      <c r="F38" s="163">
        <v>341.5</v>
      </c>
      <c r="G38" s="143">
        <f t="shared" si="5"/>
        <v>418.23505</v>
      </c>
      <c r="H38" s="143">
        <f t="shared" ref="H38" si="6">E38*F38</f>
        <v>1263.55</v>
      </c>
      <c r="I38" s="48">
        <f t="shared" ref="I38" si="7">E38*G38</f>
        <v>1547.469685</v>
      </c>
    </row>
    <row r="39" spans="1:9" s="38" customFormat="1" x14ac:dyDescent="0.25">
      <c r="A39" s="132" t="s">
        <v>40</v>
      </c>
      <c r="B39" s="132"/>
      <c r="C39" s="133" t="s">
        <v>108</v>
      </c>
      <c r="D39" s="134"/>
      <c r="E39" s="135"/>
      <c r="F39" s="144"/>
      <c r="G39" s="144"/>
      <c r="H39" s="145"/>
      <c r="I39" s="136">
        <f>SUM(I40:I46)</f>
        <v>57000.905435119988</v>
      </c>
    </row>
    <row r="40" spans="1:9" s="38" customFormat="1" ht="51" x14ac:dyDescent="0.25">
      <c r="A40" s="39" t="s">
        <v>49</v>
      </c>
      <c r="B40" s="39" t="s">
        <v>110</v>
      </c>
      <c r="C40" s="40" t="s">
        <v>109</v>
      </c>
      <c r="D40" s="46" t="s">
        <v>13</v>
      </c>
      <c r="E40" s="183">
        <v>214.4</v>
      </c>
      <c r="F40" s="163">
        <v>63.66</v>
      </c>
      <c r="G40" s="143">
        <f>(F40*$G$7)+F40</f>
        <v>77.964401999999993</v>
      </c>
      <c r="H40" s="143">
        <f>E40*F40</f>
        <v>13648.704</v>
      </c>
      <c r="I40" s="48">
        <f>E40*G40</f>
        <v>16715.567788799999</v>
      </c>
    </row>
    <row r="41" spans="1:9" s="38" customFormat="1" ht="51" x14ac:dyDescent="0.25">
      <c r="A41" s="39" t="s">
        <v>50</v>
      </c>
      <c r="B41" s="39" t="s">
        <v>111</v>
      </c>
      <c r="C41" s="40" t="s">
        <v>112</v>
      </c>
      <c r="D41" s="46" t="s">
        <v>13</v>
      </c>
      <c r="E41" s="183">
        <v>72</v>
      </c>
      <c r="F41" s="163">
        <v>72.12</v>
      </c>
      <c r="G41" s="143">
        <f t="shared" ref="G41:G43" si="8">(F41*$G$7)+F41</f>
        <v>88.325363999999993</v>
      </c>
      <c r="H41" s="143">
        <f t="shared" ref="H41:H46" si="9">E41*F41</f>
        <v>5192.6400000000003</v>
      </c>
      <c r="I41" s="48">
        <f t="shared" ref="I41:I46" si="10">E41*G41</f>
        <v>6359.4262079999999</v>
      </c>
    </row>
    <row r="42" spans="1:9" s="38" customFormat="1" ht="38.25" x14ac:dyDescent="0.25">
      <c r="A42" s="39" t="s">
        <v>59</v>
      </c>
      <c r="B42" s="39" t="s">
        <v>113</v>
      </c>
      <c r="C42" s="40" t="s">
        <v>114</v>
      </c>
      <c r="D42" s="46" t="s">
        <v>13</v>
      </c>
      <c r="E42" s="183">
        <v>402.25</v>
      </c>
      <c r="F42" s="163">
        <v>56.06</v>
      </c>
      <c r="G42" s="143">
        <f t="shared" si="8"/>
        <v>68.656681999999989</v>
      </c>
      <c r="H42" s="143">
        <f t="shared" si="9"/>
        <v>22550.135000000002</v>
      </c>
      <c r="I42" s="48">
        <f t="shared" si="10"/>
        <v>27617.150334499995</v>
      </c>
    </row>
    <row r="43" spans="1:9" s="38" customFormat="1" ht="38.25" x14ac:dyDescent="0.25">
      <c r="A43" s="39" t="s">
        <v>183</v>
      </c>
      <c r="B43" s="39" t="s">
        <v>219</v>
      </c>
      <c r="C43" s="40" t="s">
        <v>220</v>
      </c>
      <c r="D43" s="46" t="s">
        <v>13</v>
      </c>
      <c r="E43" s="183">
        <v>60.84</v>
      </c>
      <c r="F43" s="163">
        <v>32.42</v>
      </c>
      <c r="G43" s="143">
        <f t="shared" si="8"/>
        <v>39.704774</v>
      </c>
      <c r="H43" s="143">
        <f t="shared" si="9"/>
        <v>1972.4328000000003</v>
      </c>
      <c r="I43" s="48">
        <f t="shared" si="10"/>
        <v>2415.63845016</v>
      </c>
    </row>
    <row r="44" spans="1:9" s="38" customFormat="1" ht="63.75" x14ac:dyDescent="0.25">
      <c r="A44" s="39" t="s">
        <v>262</v>
      </c>
      <c r="B44" s="44" t="s">
        <v>90</v>
      </c>
      <c r="C44" s="45" t="s">
        <v>91</v>
      </c>
      <c r="D44" s="46" t="s">
        <v>13</v>
      </c>
      <c r="E44" s="183">
        <v>49.35</v>
      </c>
      <c r="F44" s="163">
        <v>54.01</v>
      </c>
      <c r="G44" s="143">
        <f>(F44*$G$7)+F44</f>
        <v>66.146046999999996</v>
      </c>
      <c r="H44" s="143">
        <f t="shared" si="9"/>
        <v>2665.3935000000001</v>
      </c>
      <c r="I44" s="48">
        <f t="shared" si="10"/>
        <v>3264.30741945</v>
      </c>
    </row>
    <row r="45" spans="1:9" s="38" customFormat="1" ht="38.25" x14ac:dyDescent="0.25">
      <c r="A45" s="39" t="s">
        <v>263</v>
      </c>
      <c r="B45" s="44" t="s">
        <v>115</v>
      </c>
      <c r="C45" s="45" t="s">
        <v>116</v>
      </c>
      <c r="D45" s="46" t="s">
        <v>13</v>
      </c>
      <c r="E45" s="183">
        <v>11.49</v>
      </c>
      <c r="F45" s="163">
        <v>31.27</v>
      </c>
      <c r="G45" s="143">
        <f>(F45*$G$7)+F45</f>
        <v>38.296368999999999</v>
      </c>
      <c r="H45" s="143">
        <f t="shared" si="9"/>
        <v>359.29230000000001</v>
      </c>
      <c r="I45" s="48">
        <f t="shared" si="10"/>
        <v>440.02527980999997</v>
      </c>
    </row>
    <row r="46" spans="1:9" s="38" customFormat="1" ht="25.5" x14ac:dyDescent="0.25">
      <c r="A46" s="39" t="s">
        <v>264</v>
      </c>
      <c r="B46" s="44" t="s">
        <v>245</v>
      </c>
      <c r="C46" s="45" t="s">
        <v>246</v>
      </c>
      <c r="D46" s="46" t="s">
        <v>188</v>
      </c>
      <c r="E46" s="183">
        <v>2.4</v>
      </c>
      <c r="F46" s="163">
        <v>64.23</v>
      </c>
      <c r="G46" s="143">
        <f>(F46*$G$7)+F46</f>
        <v>78.662481</v>
      </c>
      <c r="H46" s="143">
        <f t="shared" si="9"/>
        <v>154.15200000000002</v>
      </c>
      <c r="I46" s="48">
        <f t="shared" si="10"/>
        <v>188.7899544</v>
      </c>
    </row>
    <row r="47" spans="1:9" s="38" customFormat="1" x14ac:dyDescent="0.25">
      <c r="A47" s="132" t="s">
        <v>41</v>
      </c>
      <c r="B47" s="132"/>
      <c r="C47" s="133" t="s">
        <v>117</v>
      </c>
      <c r="D47" s="134"/>
      <c r="E47" s="135"/>
      <c r="F47" s="144"/>
      <c r="G47" s="144"/>
      <c r="H47" s="145"/>
      <c r="I47" s="136">
        <f>SUM(I48:I48)</f>
        <v>3649.7260205999996</v>
      </c>
    </row>
    <row r="48" spans="1:9" s="38" customFormat="1" ht="63.75" x14ac:dyDescent="0.25">
      <c r="A48" s="39" t="s">
        <v>51</v>
      </c>
      <c r="B48" s="39" t="s">
        <v>118</v>
      </c>
      <c r="C48" s="40" t="s">
        <v>119</v>
      </c>
      <c r="D48" s="41" t="s">
        <v>13</v>
      </c>
      <c r="E48" s="167">
        <v>63.8</v>
      </c>
      <c r="F48" s="142">
        <v>46.71</v>
      </c>
      <c r="G48" s="143">
        <f t="shared" ref="G48" si="11">(F48*$G$7)+F48</f>
        <v>57.205736999999999</v>
      </c>
      <c r="H48" s="146">
        <f t="shared" ref="H48" si="12">E48*F48</f>
        <v>2980.098</v>
      </c>
      <c r="I48" s="43">
        <f t="shared" ref="I48" si="13">E48*G48</f>
        <v>3649.7260205999996</v>
      </c>
    </row>
    <row r="49" spans="1:9" s="38" customFormat="1" x14ac:dyDescent="0.25">
      <c r="A49" s="132" t="s">
        <v>42</v>
      </c>
      <c r="B49" s="132"/>
      <c r="C49" s="133" t="s">
        <v>54</v>
      </c>
      <c r="D49" s="134"/>
      <c r="E49" s="135"/>
      <c r="F49" s="144"/>
      <c r="G49" s="144"/>
      <c r="H49" s="145"/>
      <c r="I49" s="136">
        <f>SUM(I50:I54)</f>
        <v>3773.5921785999999</v>
      </c>
    </row>
    <row r="50" spans="1:9" s="38" customFormat="1" ht="38.25" x14ac:dyDescent="0.25">
      <c r="A50" s="39" t="s">
        <v>52</v>
      </c>
      <c r="B50" s="44" t="s">
        <v>55</v>
      </c>
      <c r="C50" s="45" t="s">
        <v>56</v>
      </c>
      <c r="D50" s="46" t="s">
        <v>13</v>
      </c>
      <c r="E50" s="42">
        <v>1.2</v>
      </c>
      <c r="F50" s="47">
        <v>296.33999999999997</v>
      </c>
      <c r="G50" s="43">
        <f t="shared" ref="G50:G54" si="14">(F50*$G$7)+F50</f>
        <v>362.92759799999993</v>
      </c>
      <c r="H50" s="43">
        <f t="shared" ref="H50:H54" si="15">E50*F50</f>
        <v>355.60799999999995</v>
      </c>
      <c r="I50" s="48">
        <f t="shared" ref="I50:I54" si="16">E50*G50</f>
        <v>435.51311759999993</v>
      </c>
    </row>
    <row r="51" spans="1:9" s="38" customFormat="1" ht="25.5" x14ac:dyDescent="0.25">
      <c r="A51" s="39" t="s">
        <v>70</v>
      </c>
      <c r="B51" s="44" t="s">
        <v>120</v>
      </c>
      <c r="C51" s="45" t="s">
        <v>121</v>
      </c>
      <c r="D51" s="46" t="s">
        <v>82</v>
      </c>
      <c r="E51" s="42">
        <v>1</v>
      </c>
      <c r="F51" s="142">
        <v>404.47</v>
      </c>
      <c r="G51" s="43">
        <f t="shared" si="14"/>
        <v>495.35440899999998</v>
      </c>
      <c r="H51" s="43">
        <f t="shared" si="15"/>
        <v>404.47</v>
      </c>
      <c r="I51" s="48">
        <f t="shared" si="16"/>
        <v>495.35440899999998</v>
      </c>
    </row>
    <row r="52" spans="1:9" s="38" customFormat="1" ht="25.5" x14ac:dyDescent="0.25">
      <c r="A52" s="39" t="s">
        <v>71</v>
      </c>
      <c r="B52" s="39" t="s">
        <v>172</v>
      </c>
      <c r="C52" s="45" t="s">
        <v>173</v>
      </c>
      <c r="D52" s="46" t="s">
        <v>82</v>
      </c>
      <c r="E52" s="42">
        <v>2</v>
      </c>
      <c r="F52" s="142">
        <v>523.79999999999995</v>
      </c>
      <c r="G52" s="43">
        <f t="shared" si="14"/>
        <v>641.49785999999995</v>
      </c>
      <c r="H52" s="43">
        <f t="shared" si="15"/>
        <v>1047.5999999999999</v>
      </c>
      <c r="I52" s="48">
        <f t="shared" si="16"/>
        <v>1282.9957199999999</v>
      </c>
    </row>
    <row r="53" spans="1:9" s="38" customFormat="1" ht="25.5" x14ac:dyDescent="0.25">
      <c r="A53" s="39" t="s">
        <v>72</v>
      </c>
      <c r="B53" s="39" t="s">
        <v>92</v>
      </c>
      <c r="C53" s="40" t="s">
        <v>93</v>
      </c>
      <c r="D53" s="46" t="s">
        <v>13</v>
      </c>
      <c r="E53" s="42">
        <f>E50</f>
        <v>1.2</v>
      </c>
      <c r="F53" s="47" t="s">
        <v>94</v>
      </c>
      <c r="G53" s="43">
        <f t="shared" si="14"/>
        <v>311.68615</v>
      </c>
      <c r="H53" s="43">
        <f t="shared" si="15"/>
        <v>305.39999999999998</v>
      </c>
      <c r="I53" s="48">
        <f t="shared" si="16"/>
        <v>374.02337999999997</v>
      </c>
    </row>
    <row r="54" spans="1:9" s="38" customFormat="1" x14ac:dyDescent="0.25">
      <c r="A54" s="39" t="s">
        <v>143</v>
      </c>
      <c r="B54" s="39" t="s">
        <v>95</v>
      </c>
      <c r="C54" s="40" t="s">
        <v>96</v>
      </c>
      <c r="D54" s="41" t="s">
        <v>13</v>
      </c>
      <c r="E54" s="166">
        <v>4</v>
      </c>
      <c r="F54" s="47">
        <v>242.04</v>
      </c>
      <c r="G54" s="43">
        <f t="shared" si="14"/>
        <v>296.42638799999997</v>
      </c>
      <c r="H54" s="43">
        <f t="shared" si="15"/>
        <v>968.16</v>
      </c>
      <c r="I54" s="48">
        <f t="shared" si="16"/>
        <v>1185.7055519999999</v>
      </c>
    </row>
    <row r="55" spans="1:9" s="38" customFormat="1" x14ac:dyDescent="0.25">
      <c r="A55" s="132" t="s">
        <v>43</v>
      </c>
      <c r="B55" s="132"/>
      <c r="C55" s="133" t="s">
        <v>3</v>
      </c>
      <c r="D55" s="134"/>
      <c r="E55" s="135"/>
      <c r="F55" s="144"/>
      <c r="G55" s="144"/>
      <c r="H55" s="145"/>
      <c r="I55" s="136">
        <f>SUM(I56:I58)</f>
        <v>9648.182191079999</v>
      </c>
    </row>
    <row r="56" spans="1:9" s="38" customFormat="1" ht="25.5" x14ac:dyDescent="0.25">
      <c r="A56" s="39" t="s">
        <v>53</v>
      </c>
      <c r="B56" s="182" t="s">
        <v>128</v>
      </c>
      <c r="C56" s="45" t="s">
        <v>134</v>
      </c>
      <c r="D56" s="46" t="s">
        <v>82</v>
      </c>
      <c r="E56" s="42">
        <v>4</v>
      </c>
      <c r="F56" s="47">
        <v>287.19</v>
      </c>
      <c r="G56" s="43">
        <f t="shared" ref="G56:G57" si="17">(F56*$G$7)+F56</f>
        <v>351.72159299999998</v>
      </c>
      <c r="H56" s="43">
        <f t="shared" ref="H56:H57" si="18">E56*F56</f>
        <v>1148.76</v>
      </c>
      <c r="I56" s="48">
        <f t="shared" ref="I56:I57" si="19">E56*G56</f>
        <v>1406.8863719999999</v>
      </c>
    </row>
    <row r="57" spans="1:9" s="38" customFormat="1" ht="51" x14ac:dyDescent="0.25">
      <c r="A57" s="39" t="s">
        <v>73</v>
      </c>
      <c r="B57" s="44" t="s">
        <v>122</v>
      </c>
      <c r="C57" s="45" t="s">
        <v>123</v>
      </c>
      <c r="D57" s="46" t="s">
        <v>13</v>
      </c>
      <c r="E57" s="42">
        <v>88.87</v>
      </c>
      <c r="F57" s="47">
        <v>27.96</v>
      </c>
      <c r="G57" s="43">
        <f t="shared" si="17"/>
        <v>34.242612000000001</v>
      </c>
      <c r="H57" s="43">
        <f t="shared" si="18"/>
        <v>2484.8052000000002</v>
      </c>
      <c r="I57" s="48">
        <f t="shared" si="19"/>
        <v>3043.1409284400002</v>
      </c>
    </row>
    <row r="58" spans="1:9" s="38" customFormat="1" ht="38.25" x14ac:dyDescent="0.25">
      <c r="A58" s="39" t="s">
        <v>74</v>
      </c>
      <c r="B58" s="44" t="s">
        <v>79</v>
      </c>
      <c r="C58" s="45" t="s">
        <v>80</v>
      </c>
      <c r="D58" s="46" t="s">
        <v>13</v>
      </c>
      <c r="E58" s="147">
        <v>88.87</v>
      </c>
      <c r="F58" s="147">
        <v>47.76</v>
      </c>
      <c r="G58" s="43">
        <f t="shared" ref="G58" si="20">(F58*$G$7)+F58</f>
        <v>58.491671999999994</v>
      </c>
      <c r="H58" s="43">
        <f t="shared" ref="H58" si="21">E58*F58</f>
        <v>4244.4312</v>
      </c>
      <c r="I58" s="48">
        <f t="shared" ref="I58" si="22">E58*G58</f>
        <v>5198.1548906399994</v>
      </c>
    </row>
    <row r="59" spans="1:9" s="38" customFormat="1" x14ac:dyDescent="0.25">
      <c r="A59" s="132" t="s">
        <v>61</v>
      </c>
      <c r="B59" s="132"/>
      <c r="C59" s="133" t="s">
        <v>15</v>
      </c>
      <c r="D59" s="134"/>
      <c r="E59" s="135"/>
      <c r="F59" s="144"/>
      <c r="G59" s="144"/>
      <c r="H59" s="145"/>
      <c r="I59" s="136">
        <f>SUM(I60:I62)</f>
        <v>6698.6175278899991</v>
      </c>
    </row>
    <row r="60" spans="1:9" s="38" customFormat="1" ht="51" x14ac:dyDescent="0.25">
      <c r="A60" s="39" t="s">
        <v>62</v>
      </c>
      <c r="B60" s="39" t="s">
        <v>139</v>
      </c>
      <c r="C60" s="40" t="s">
        <v>140</v>
      </c>
      <c r="D60" s="41" t="s">
        <v>13</v>
      </c>
      <c r="E60" s="142">
        <v>142.25</v>
      </c>
      <c r="F60" s="142">
        <v>3.14</v>
      </c>
      <c r="G60" s="43">
        <f t="shared" ref="G60:G62" si="23">(F60*$G$7)+F60</f>
        <v>3.8455579999999996</v>
      </c>
      <c r="H60" s="43">
        <f t="shared" ref="H60:H62" si="24">E60*F60</f>
        <v>446.66500000000002</v>
      </c>
      <c r="I60" s="48">
        <f t="shared" ref="I60:I62" si="25">E60*G60</f>
        <v>547.03062549999993</v>
      </c>
    </row>
    <row r="61" spans="1:9" s="38" customFormat="1" ht="63.75" x14ac:dyDescent="0.25">
      <c r="A61" s="39" t="s">
        <v>60</v>
      </c>
      <c r="B61" s="39" t="s">
        <v>141</v>
      </c>
      <c r="C61" s="40" t="s">
        <v>142</v>
      </c>
      <c r="D61" s="41" t="s">
        <v>13</v>
      </c>
      <c r="E61" s="165" t="s">
        <v>184</v>
      </c>
      <c r="F61" s="42">
        <v>18.510000000000002</v>
      </c>
      <c r="G61" s="43">
        <f t="shared" si="23"/>
        <v>22.669197</v>
      </c>
      <c r="H61" s="43">
        <f t="shared" si="24"/>
        <v>2633.0475000000001</v>
      </c>
      <c r="I61" s="48">
        <f t="shared" si="25"/>
        <v>3224.6932732499999</v>
      </c>
    </row>
    <row r="62" spans="1:9" s="38" customFormat="1" ht="51" x14ac:dyDescent="0.25">
      <c r="A62" s="39" t="s">
        <v>63</v>
      </c>
      <c r="B62" s="39" t="s">
        <v>137</v>
      </c>
      <c r="C62" s="40" t="s">
        <v>138</v>
      </c>
      <c r="D62" s="41" t="s">
        <v>13</v>
      </c>
      <c r="E62" s="142">
        <v>55.54</v>
      </c>
      <c r="F62" s="142">
        <v>43.03</v>
      </c>
      <c r="G62" s="43">
        <f t="shared" si="23"/>
        <v>52.698840999999994</v>
      </c>
      <c r="H62" s="43">
        <f t="shared" si="24"/>
        <v>2389.8861999999999</v>
      </c>
      <c r="I62" s="48">
        <f t="shared" si="25"/>
        <v>2926.8936291399996</v>
      </c>
    </row>
    <row r="63" spans="1:9" s="38" customFormat="1" x14ac:dyDescent="0.25">
      <c r="A63" s="132" t="s">
        <v>77</v>
      </c>
      <c r="B63" s="132"/>
      <c r="C63" s="133" t="s">
        <v>16</v>
      </c>
      <c r="D63" s="134"/>
      <c r="E63" s="135"/>
      <c r="F63" s="144"/>
      <c r="G63" s="144"/>
      <c r="H63" s="145"/>
      <c r="I63" s="136">
        <f>SUM(I64:I68)</f>
        <v>4040.4088722299994</v>
      </c>
    </row>
    <row r="64" spans="1:9" s="38" customFormat="1" ht="25.5" x14ac:dyDescent="0.25">
      <c r="A64" s="39" t="s">
        <v>85</v>
      </c>
      <c r="B64" s="39" t="s">
        <v>151</v>
      </c>
      <c r="C64" s="40" t="s">
        <v>182</v>
      </c>
      <c r="D64" s="41" t="s">
        <v>13</v>
      </c>
      <c r="E64" s="47">
        <v>286.39999999999998</v>
      </c>
      <c r="F64" s="142">
        <v>7.36</v>
      </c>
      <c r="G64" s="143">
        <f t="shared" ref="G64:G68" si="26">(F64*$G$7)+F64</f>
        <v>9.0137919999999987</v>
      </c>
      <c r="H64" s="143">
        <f t="shared" ref="H64:H68" si="27">E64*F64</f>
        <v>2107.904</v>
      </c>
      <c r="I64" s="48">
        <f t="shared" ref="I64:I68" si="28">E64*G64</f>
        <v>2581.5500287999994</v>
      </c>
    </row>
    <row r="65" spans="1:9" s="38" customFormat="1" ht="25.5" x14ac:dyDescent="0.25">
      <c r="A65" s="39" t="s">
        <v>86</v>
      </c>
      <c r="B65" s="179" t="s">
        <v>147</v>
      </c>
      <c r="C65" s="180" t="s">
        <v>146</v>
      </c>
      <c r="D65" s="41" t="s">
        <v>13</v>
      </c>
      <c r="E65" s="142">
        <v>11.49</v>
      </c>
      <c r="F65" s="142">
        <v>11</v>
      </c>
      <c r="G65" s="143">
        <f t="shared" si="26"/>
        <v>13.471699999999998</v>
      </c>
      <c r="H65" s="143">
        <f t="shared" si="27"/>
        <v>126.39</v>
      </c>
      <c r="I65" s="48">
        <f t="shared" si="28"/>
        <v>154.78983299999999</v>
      </c>
    </row>
    <row r="66" spans="1:9" s="38" customFormat="1" ht="25.5" x14ac:dyDescent="0.25">
      <c r="A66" s="39" t="s">
        <v>87</v>
      </c>
      <c r="B66" s="39" t="s">
        <v>68</v>
      </c>
      <c r="C66" s="40" t="s">
        <v>69</v>
      </c>
      <c r="D66" s="41" t="s">
        <v>13</v>
      </c>
      <c r="E66" s="142">
        <v>22.56</v>
      </c>
      <c r="F66" s="142">
        <v>24.22</v>
      </c>
      <c r="G66" s="143">
        <f t="shared" si="26"/>
        <v>29.662233999999998</v>
      </c>
      <c r="H66" s="143">
        <f t="shared" si="27"/>
        <v>546.40319999999997</v>
      </c>
      <c r="I66" s="48">
        <f t="shared" si="28"/>
        <v>669.17999903999987</v>
      </c>
    </row>
    <row r="67" spans="1:9" s="38" customFormat="1" ht="25.5" x14ac:dyDescent="0.25">
      <c r="A67" s="39" t="s">
        <v>170</v>
      </c>
      <c r="B67" s="39" t="s">
        <v>144</v>
      </c>
      <c r="C67" s="40" t="s">
        <v>145</v>
      </c>
      <c r="D67" s="41" t="s">
        <v>13</v>
      </c>
      <c r="E67" s="142">
        <v>12.61</v>
      </c>
      <c r="F67" s="142">
        <v>9.92</v>
      </c>
      <c r="G67" s="143">
        <f t="shared" si="26"/>
        <v>12.149023999999999</v>
      </c>
      <c r="H67" s="143">
        <f t="shared" si="27"/>
        <v>125.09119999999999</v>
      </c>
      <c r="I67" s="48">
        <f t="shared" si="28"/>
        <v>153.19919263999998</v>
      </c>
    </row>
    <row r="68" spans="1:9" s="38" customFormat="1" ht="25.5" x14ac:dyDescent="0.25">
      <c r="A68" s="39" t="s">
        <v>171</v>
      </c>
      <c r="B68" s="164" t="s">
        <v>31</v>
      </c>
      <c r="C68" s="45" t="s">
        <v>32</v>
      </c>
      <c r="D68" s="46" t="s">
        <v>13</v>
      </c>
      <c r="E68" s="47">
        <v>50.75</v>
      </c>
      <c r="F68" s="47">
        <v>7.75</v>
      </c>
      <c r="G68" s="143">
        <f t="shared" si="26"/>
        <v>9.4914249999999996</v>
      </c>
      <c r="H68" s="143">
        <f t="shared" si="27"/>
        <v>393.3125</v>
      </c>
      <c r="I68" s="48">
        <f t="shared" si="28"/>
        <v>481.68981874999997</v>
      </c>
    </row>
    <row r="69" spans="1:9" s="38" customFormat="1" x14ac:dyDescent="0.25">
      <c r="A69" s="132" t="s">
        <v>222</v>
      </c>
      <c r="B69" s="132"/>
      <c r="C69" s="133" t="s">
        <v>57</v>
      </c>
      <c r="D69" s="134"/>
      <c r="E69" s="135"/>
      <c r="F69" s="144"/>
      <c r="G69" s="144"/>
      <c r="H69" s="145"/>
      <c r="I69" s="136">
        <f>SUM(I70:I92)</f>
        <v>8642.8034265999995</v>
      </c>
    </row>
    <row r="70" spans="1:9" s="38" customFormat="1" ht="38.25" x14ac:dyDescent="0.25">
      <c r="A70" s="39" t="s">
        <v>223</v>
      </c>
      <c r="B70" s="212" t="s">
        <v>287</v>
      </c>
      <c r="C70" s="196" t="s">
        <v>288</v>
      </c>
      <c r="D70" s="197" t="s">
        <v>289</v>
      </c>
      <c r="E70" s="204">
        <v>1</v>
      </c>
      <c r="F70" s="198" t="s">
        <v>290</v>
      </c>
      <c r="G70" s="43">
        <f t="shared" ref="G70:G123" si="29">(F70*$G$7)+F70</f>
        <v>37.022680999999999</v>
      </c>
      <c r="H70" s="43">
        <f t="shared" ref="H70:H116" si="30">E70*F70</f>
        <v>30.23</v>
      </c>
      <c r="I70" s="48">
        <f t="shared" ref="I70:I116" si="31">E70*G70</f>
        <v>37.022680999999999</v>
      </c>
    </row>
    <row r="71" spans="1:9" s="189" customFormat="1" x14ac:dyDescent="0.25">
      <c r="A71" s="190" t="s">
        <v>224</v>
      </c>
      <c r="B71" s="212" t="s">
        <v>291</v>
      </c>
      <c r="C71" s="196" t="s">
        <v>292</v>
      </c>
      <c r="D71" s="197" t="s">
        <v>14</v>
      </c>
      <c r="E71" s="225">
        <v>1</v>
      </c>
      <c r="F71" s="198" t="s">
        <v>293</v>
      </c>
      <c r="G71" s="194">
        <f t="shared" si="29"/>
        <v>24.567481999999998</v>
      </c>
      <c r="H71" s="194">
        <f t="shared" si="30"/>
        <v>20.059999999999999</v>
      </c>
      <c r="I71" s="199">
        <f t="shared" si="31"/>
        <v>24.567481999999998</v>
      </c>
    </row>
    <row r="72" spans="1:9" s="189" customFormat="1" ht="38.25" x14ac:dyDescent="0.25">
      <c r="A72" s="190" t="s">
        <v>225</v>
      </c>
      <c r="B72" s="212" t="s">
        <v>294</v>
      </c>
      <c r="C72" s="196" t="s">
        <v>295</v>
      </c>
      <c r="D72" s="197" t="s">
        <v>14</v>
      </c>
      <c r="E72" s="204">
        <v>3</v>
      </c>
      <c r="F72" s="224">
        <v>30.78</v>
      </c>
      <c r="G72" s="194">
        <f t="shared" si="29"/>
        <v>37.696266000000001</v>
      </c>
      <c r="H72" s="194">
        <f t="shared" si="30"/>
        <v>92.34</v>
      </c>
      <c r="I72" s="199">
        <f t="shared" si="31"/>
        <v>113.088798</v>
      </c>
    </row>
    <row r="73" spans="1:9" s="189" customFormat="1" ht="38.25" x14ac:dyDescent="0.25">
      <c r="A73" s="190" t="s">
        <v>226</v>
      </c>
      <c r="B73" s="212" t="s">
        <v>296</v>
      </c>
      <c r="C73" s="196" t="s">
        <v>297</v>
      </c>
      <c r="D73" s="197" t="s">
        <v>14</v>
      </c>
      <c r="E73" s="204">
        <v>1</v>
      </c>
      <c r="F73" s="224" t="s">
        <v>298</v>
      </c>
      <c r="G73" s="194">
        <f t="shared" si="29"/>
        <v>32.907688999999998</v>
      </c>
      <c r="H73" s="194">
        <f t="shared" si="30"/>
        <v>26.87</v>
      </c>
      <c r="I73" s="199">
        <f t="shared" si="31"/>
        <v>32.907688999999998</v>
      </c>
    </row>
    <row r="74" spans="1:9" s="189" customFormat="1" ht="38.25" x14ac:dyDescent="0.25">
      <c r="A74" s="190" t="s">
        <v>227</v>
      </c>
      <c r="B74" s="212" t="s">
        <v>299</v>
      </c>
      <c r="C74" s="196" t="s">
        <v>300</v>
      </c>
      <c r="D74" s="197" t="s">
        <v>14</v>
      </c>
      <c r="E74" s="204">
        <v>4</v>
      </c>
      <c r="F74" s="198" t="s">
        <v>301</v>
      </c>
      <c r="G74" s="194">
        <f t="shared" si="29"/>
        <v>12.455198999999999</v>
      </c>
      <c r="H74" s="194">
        <f t="shared" si="30"/>
        <v>40.68</v>
      </c>
      <c r="I74" s="199">
        <f t="shared" si="31"/>
        <v>49.820795999999994</v>
      </c>
    </row>
    <row r="75" spans="1:9" s="189" customFormat="1" ht="38.25" x14ac:dyDescent="0.25">
      <c r="A75" s="190" t="s">
        <v>228</v>
      </c>
      <c r="B75" s="212" t="s">
        <v>302</v>
      </c>
      <c r="C75" s="196" t="s">
        <v>303</v>
      </c>
      <c r="D75" s="197" t="s">
        <v>14</v>
      </c>
      <c r="E75" s="204">
        <v>3</v>
      </c>
      <c r="F75" s="198" t="s">
        <v>304</v>
      </c>
      <c r="G75" s="194">
        <f t="shared" si="29"/>
        <v>8.3647010000000002</v>
      </c>
      <c r="H75" s="194">
        <f t="shared" si="30"/>
        <v>20.490000000000002</v>
      </c>
      <c r="I75" s="199">
        <f t="shared" si="31"/>
        <v>25.094103</v>
      </c>
    </row>
    <row r="76" spans="1:9" s="189" customFormat="1" ht="25.5" x14ac:dyDescent="0.25">
      <c r="A76" s="190" t="s">
        <v>350</v>
      </c>
      <c r="B76" s="212" t="s">
        <v>305</v>
      </c>
      <c r="C76" s="196" t="s">
        <v>306</v>
      </c>
      <c r="D76" s="197" t="s">
        <v>14</v>
      </c>
      <c r="E76" s="204">
        <v>7</v>
      </c>
      <c r="F76" s="198" t="s">
        <v>307</v>
      </c>
      <c r="G76" s="194">
        <f t="shared" si="29"/>
        <v>9.6506359999999987</v>
      </c>
      <c r="H76" s="194">
        <f t="shared" si="30"/>
        <v>55.16</v>
      </c>
      <c r="I76" s="199">
        <f t="shared" si="31"/>
        <v>67.554451999999998</v>
      </c>
    </row>
    <row r="77" spans="1:9" s="189" customFormat="1" ht="38.25" x14ac:dyDescent="0.25">
      <c r="A77" s="190" t="s">
        <v>351</v>
      </c>
      <c r="B77" s="212" t="s">
        <v>308</v>
      </c>
      <c r="C77" s="196" t="s">
        <v>309</v>
      </c>
      <c r="D77" s="197" t="s">
        <v>188</v>
      </c>
      <c r="E77" s="204">
        <v>231.55</v>
      </c>
      <c r="F77" s="198" t="s">
        <v>310</v>
      </c>
      <c r="G77" s="194">
        <f t="shared" si="29"/>
        <v>1.9227789999999998</v>
      </c>
      <c r="H77" s="194">
        <f t="shared" si="30"/>
        <v>363.53350000000006</v>
      </c>
      <c r="I77" s="199">
        <f t="shared" si="31"/>
        <v>445.21947745</v>
      </c>
    </row>
    <row r="78" spans="1:9" s="189" customFormat="1" ht="38.25" x14ac:dyDescent="0.25">
      <c r="A78" s="190" t="s">
        <v>352</v>
      </c>
      <c r="B78" s="212" t="s">
        <v>311</v>
      </c>
      <c r="C78" s="196" t="s">
        <v>312</v>
      </c>
      <c r="D78" s="197" t="s">
        <v>188</v>
      </c>
      <c r="E78" s="204">
        <v>63.5</v>
      </c>
      <c r="F78" s="198" t="s">
        <v>307</v>
      </c>
      <c r="G78" s="194">
        <f t="shared" si="29"/>
        <v>9.6506359999999987</v>
      </c>
      <c r="H78" s="194">
        <f t="shared" si="30"/>
        <v>500.38</v>
      </c>
      <c r="I78" s="199">
        <f t="shared" si="31"/>
        <v>612.81538599999988</v>
      </c>
    </row>
    <row r="79" spans="1:9" s="189" customFormat="1" ht="38.25" x14ac:dyDescent="0.25">
      <c r="A79" s="190" t="s">
        <v>353</v>
      </c>
      <c r="B79" s="212" t="s">
        <v>313</v>
      </c>
      <c r="C79" s="196" t="s">
        <v>314</v>
      </c>
      <c r="D79" s="197" t="s">
        <v>188</v>
      </c>
      <c r="E79" s="204">
        <v>48.9</v>
      </c>
      <c r="F79" s="198" t="s">
        <v>315</v>
      </c>
      <c r="G79" s="194">
        <f t="shared" si="29"/>
        <v>2.7310809999999996</v>
      </c>
      <c r="H79" s="194">
        <f t="shared" si="30"/>
        <v>109.047</v>
      </c>
      <c r="I79" s="199">
        <f t="shared" si="31"/>
        <v>133.54986089999997</v>
      </c>
    </row>
    <row r="80" spans="1:9" s="189" customFormat="1" ht="38.25" x14ac:dyDescent="0.25">
      <c r="A80" s="190" t="s">
        <v>354</v>
      </c>
      <c r="B80" s="212" t="s">
        <v>316</v>
      </c>
      <c r="C80" s="196" t="s">
        <v>317</v>
      </c>
      <c r="D80" s="197" t="s">
        <v>318</v>
      </c>
      <c r="E80" s="204">
        <v>2</v>
      </c>
      <c r="F80" s="198" t="s">
        <v>319</v>
      </c>
      <c r="G80" s="194">
        <f t="shared" si="29"/>
        <v>106.769346</v>
      </c>
      <c r="H80" s="194">
        <f t="shared" si="30"/>
        <v>174.36</v>
      </c>
      <c r="I80" s="199">
        <f t="shared" si="31"/>
        <v>213.538692</v>
      </c>
    </row>
    <row r="81" spans="1:9" s="189" customFormat="1" ht="25.5" x14ac:dyDescent="0.25">
      <c r="A81" s="190" t="s">
        <v>355</v>
      </c>
      <c r="B81" s="212" t="s">
        <v>320</v>
      </c>
      <c r="C81" s="196" t="s">
        <v>321</v>
      </c>
      <c r="D81" s="197" t="s">
        <v>188</v>
      </c>
      <c r="E81" s="204">
        <v>92</v>
      </c>
      <c r="F81" s="198" t="s">
        <v>322</v>
      </c>
      <c r="G81" s="194">
        <f t="shared" si="29"/>
        <v>9.8955759999999984</v>
      </c>
      <c r="H81" s="194">
        <f t="shared" si="30"/>
        <v>743.36</v>
      </c>
      <c r="I81" s="199">
        <f t="shared" si="31"/>
        <v>910.39299199999982</v>
      </c>
    </row>
    <row r="82" spans="1:9" s="189" customFormat="1" ht="25.5" x14ac:dyDescent="0.25">
      <c r="A82" s="190" t="s">
        <v>356</v>
      </c>
      <c r="B82" s="212" t="s">
        <v>323</v>
      </c>
      <c r="C82" s="196" t="s">
        <v>324</v>
      </c>
      <c r="D82" s="197" t="s">
        <v>188</v>
      </c>
      <c r="E82" s="204">
        <v>41.75</v>
      </c>
      <c r="F82" s="198" t="s">
        <v>325</v>
      </c>
      <c r="G82" s="194">
        <f t="shared" si="29"/>
        <v>5.8908069999999988</v>
      </c>
      <c r="H82" s="194">
        <f t="shared" si="30"/>
        <v>200.8175</v>
      </c>
      <c r="I82" s="199">
        <f t="shared" si="31"/>
        <v>245.94119224999994</v>
      </c>
    </row>
    <row r="83" spans="1:9" s="189" customFormat="1" ht="38.25" x14ac:dyDescent="0.25">
      <c r="A83" s="190" t="s">
        <v>357</v>
      </c>
      <c r="B83" s="212" t="s">
        <v>326</v>
      </c>
      <c r="C83" s="196" t="s">
        <v>327</v>
      </c>
      <c r="D83" s="197" t="s">
        <v>14</v>
      </c>
      <c r="E83" s="204">
        <v>7</v>
      </c>
      <c r="F83" s="198" t="s">
        <v>328</v>
      </c>
      <c r="G83" s="194">
        <f t="shared" si="29"/>
        <v>93.81201999999999</v>
      </c>
      <c r="H83" s="194">
        <f t="shared" si="30"/>
        <v>536.19999999999993</v>
      </c>
      <c r="I83" s="199">
        <f t="shared" si="31"/>
        <v>656.68413999999996</v>
      </c>
    </row>
    <row r="84" spans="1:9" s="189" customFormat="1" x14ac:dyDescent="0.25">
      <c r="A84" s="190" t="s">
        <v>358</v>
      </c>
      <c r="B84" s="212" t="s">
        <v>329</v>
      </c>
      <c r="C84" s="196" t="s">
        <v>330</v>
      </c>
      <c r="D84" s="197" t="s">
        <v>14</v>
      </c>
      <c r="E84" s="204">
        <v>5</v>
      </c>
      <c r="F84" s="198" t="s">
        <v>331</v>
      </c>
      <c r="G84" s="194">
        <f t="shared" si="29"/>
        <v>281.72998799999999</v>
      </c>
      <c r="H84" s="194">
        <f t="shared" si="30"/>
        <v>1150.2</v>
      </c>
      <c r="I84" s="199">
        <f t="shared" si="31"/>
        <v>1408.64994</v>
      </c>
    </row>
    <row r="85" spans="1:9" s="189" customFormat="1" x14ac:dyDescent="0.25">
      <c r="A85" s="190" t="s">
        <v>359</v>
      </c>
      <c r="B85" s="212" t="s">
        <v>332</v>
      </c>
      <c r="C85" s="196" t="s">
        <v>333</v>
      </c>
      <c r="D85" s="197" t="s">
        <v>318</v>
      </c>
      <c r="E85" s="204">
        <v>1</v>
      </c>
      <c r="F85" s="198" t="s">
        <v>334</v>
      </c>
      <c r="G85" s="194">
        <f t="shared" si="29"/>
        <v>59.030540000000002</v>
      </c>
      <c r="H85" s="194">
        <f t="shared" si="30"/>
        <v>48.2</v>
      </c>
      <c r="I85" s="199">
        <f t="shared" si="31"/>
        <v>59.030540000000002</v>
      </c>
    </row>
    <row r="86" spans="1:9" s="189" customFormat="1" x14ac:dyDescent="0.25">
      <c r="A86" s="190" t="s">
        <v>360</v>
      </c>
      <c r="B86" s="212" t="s">
        <v>335</v>
      </c>
      <c r="C86" s="196" t="s">
        <v>336</v>
      </c>
      <c r="D86" s="197" t="s">
        <v>318</v>
      </c>
      <c r="E86" s="204">
        <v>3</v>
      </c>
      <c r="F86" s="198" t="s">
        <v>337</v>
      </c>
      <c r="G86" s="194">
        <f t="shared" si="29"/>
        <v>106.27946599999999</v>
      </c>
      <c r="H86" s="194">
        <f t="shared" si="30"/>
        <v>260.34000000000003</v>
      </c>
      <c r="I86" s="199">
        <f t="shared" si="31"/>
        <v>318.83839799999998</v>
      </c>
    </row>
    <row r="87" spans="1:9" s="189" customFormat="1" x14ac:dyDescent="0.25">
      <c r="A87" s="190" t="s">
        <v>361</v>
      </c>
      <c r="B87" s="212" t="s">
        <v>338</v>
      </c>
      <c r="C87" s="196" t="s">
        <v>339</v>
      </c>
      <c r="D87" s="197" t="s">
        <v>318</v>
      </c>
      <c r="E87" s="204">
        <v>1</v>
      </c>
      <c r="F87" s="198" t="s">
        <v>340</v>
      </c>
      <c r="G87" s="194">
        <f t="shared" si="29"/>
        <v>20.685182999999999</v>
      </c>
      <c r="H87" s="194">
        <f t="shared" si="30"/>
        <v>16.89</v>
      </c>
      <c r="I87" s="199">
        <f t="shared" si="31"/>
        <v>20.685182999999999</v>
      </c>
    </row>
    <row r="88" spans="1:9" s="189" customFormat="1" x14ac:dyDescent="0.25">
      <c r="A88" s="190" t="s">
        <v>362</v>
      </c>
      <c r="B88" s="212" t="s">
        <v>341</v>
      </c>
      <c r="C88" s="196" t="s">
        <v>342</v>
      </c>
      <c r="D88" s="197" t="s">
        <v>318</v>
      </c>
      <c r="E88" s="204">
        <v>1</v>
      </c>
      <c r="F88" s="198" t="s">
        <v>340</v>
      </c>
      <c r="G88" s="194">
        <f t="shared" si="29"/>
        <v>20.685182999999999</v>
      </c>
      <c r="H88" s="194">
        <f t="shared" si="30"/>
        <v>16.89</v>
      </c>
      <c r="I88" s="199">
        <f t="shared" si="31"/>
        <v>20.685182999999999</v>
      </c>
    </row>
    <row r="89" spans="1:9" s="189" customFormat="1" x14ac:dyDescent="0.25">
      <c r="A89" s="190" t="s">
        <v>363</v>
      </c>
      <c r="B89" s="212" t="s">
        <v>329</v>
      </c>
      <c r="C89" s="196" t="s">
        <v>343</v>
      </c>
      <c r="D89" s="197" t="s">
        <v>14</v>
      </c>
      <c r="E89" s="204">
        <v>4</v>
      </c>
      <c r="F89" s="198" t="s">
        <v>344</v>
      </c>
      <c r="G89" s="194">
        <f t="shared" si="29"/>
        <v>97.571848999999986</v>
      </c>
      <c r="H89" s="194">
        <f t="shared" si="30"/>
        <v>318.68</v>
      </c>
      <c r="I89" s="199">
        <f t="shared" si="31"/>
        <v>390.28739599999994</v>
      </c>
    </row>
    <row r="90" spans="1:9" s="189" customFormat="1" x14ac:dyDescent="0.25">
      <c r="A90" s="190" t="s">
        <v>364</v>
      </c>
      <c r="B90" s="212" t="s">
        <v>329</v>
      </c>
      <c r="C90" s="196" t="s">
        <v>345</v>
      </c>
      <c r="D90" s="197" t="s">
        <v>14</v>
      </c>
      <c r="E90" s="204">
        <v>1</v>
      </c>
      <c r="F90" s="198" t="s">
        <v>346</v>
      </c>
      <c r="G90" s="194">
        <f t="shared" si="29"/>
        <v>229.72922599999998</v>
      </c>
      <c r="H90" s="194">
        <f t="shared" si="30"/>
        <v>187.58</v>
      </c>
      <c r="I90" s="199">
        <f t="shared" si="31"/>
        <v>229.72922599999998</v>
      </c>
    </row>
    <row r="91" spans="1:9" s="38" customFormat="1" ht="25.5" x14ac:dyDescent="0.25">
      <c r="A91" s="190" t="s">
        <v>365</v>
      </c>
      <c r="B91" s="212" t="s">
        <v>347</v>
      </c>
      <c r="C91" s="196" t="s">
        <v>348</v>
      </c>
      <c r="D91" s="197" t="s">
        <v>318</v>
      </c>
      <c r="E91" s="204">
        <v>1</v>
      </c>
      <c r="F91" s="198" t="s">
        <v>349</v>
      </c>
      <c r="G91" s="194">
        <f t="shared" si="29"/>
        <v>271.69969499999996</v>
      </c>
      <c r="H91" s="194">
        <f t="shared" si="30"/>
        <v>221.85</v>
      </c>
      <c r="I91" s="199">
        <f t="shared" si="31"/>
        <v>271.69969499999996</v>
      </c>
    </row>
    <row r="92" spans="1:9" s="38" customFormat="1" ht="25.5" x14ac:dyDescent="0.25">
      <c r="A92" s="190" t="s">
        <v>366</v>
      </c>
      <c r="B92" s="190" t="s">
        <v>152</v>
      </c>
      <c r="C92" s="191" t="s">
        <v>153</v>
      </c>
      <c r="D92" s="192" t="s">
        <v>14</v>
      </c>
      <c r="E92" s="204">
        <v>1</v>
      </c>
      <c r="F92" s="193" t="s">
        <v>154</v>
      </c>
      <c r="G92" s="194">
        <f t="shared" si="29"/>
        <v>2355.0001240000001</v>
      </c>
      <c r="H92" s="194">
        <f t="shared" si="30"/>
        <v>1922.92</v>
      </c>
      <c r="I92" s="199">
        <f t="shared" si="31"/>
        <v>2355.0001240000001</v>
      </c>
    </row>
    <row r="93" spans="1:9" s="38" customFormat="1" x14ac:dyDescent="0.25">
      <c r="A93" s="132" t="s">
        <v>229</v>
      </c>
      <c r="B93" s="132"/>
      <c r="C93" s="133" t="s">
        <v>155</v>
      </c>
      <c r="D93" s="134"/>
      <c r="E93" s="135"/>
      <c r="F93" s="144"/>
      <c r="G93" s="144"/>
      <c r="H93" s="145"/>
      <c r="I93" s="136">
        <f>SUM(I94:I116)</f>
        <v>5708.7985769099987</v>
      </c>
    </row>
    <row r="94" spans="1:9" s="189" customFormat="1" x14ac:dyDescent="0.25">
      <c r="A94" s="190" t="s">
        <v>230</v>
      </c>
      <c r="B94" s="217" t="s">
        <v>367</v>
      </c>
      <c r="C94" s="196" t="s">
        <v>368</v>
      </c>
      <c r="D94" s="197" t="s">
        <v>318</v>
      </c>
      <c r="E94" s="220">
        <v>3</v>
      </c>
      <c r="F94" s="223">
        <v>15.79</v>
      </c>
      <c r="G94" s="194">
        <f t="shared" si="29"/>
        <v>19.338012999999997</v>
      </c>
      <c r="H94" s="194">
        <f t="shared" si="30"/>
        <v>47.37</v>
      </c>
      <c r="I94" s="199">
        <f t="shared" si="31"/>
        <v>58.01403899999999</v>
      </c>
    </row>
    <row r="95" spans="1:9" s="189" customFormat="1" x14ac:dyDescent="0.25">
      <c r="A95" s="190" t="s">
        <v>231</v>
      </c>
      <c r="B95" s="217" t="s">
        <v>369</v>
      </c>
      <c r="C95" s="196" t="s">
        <v>370</v>
      </c>
      <c r="D95" s="197" t="s">
        <v>188</v>
      </c>
      <c r="E95" s="220">
        <v>12.8</v>
      </c>
      <c r="F95" s="207">
        <v>4.43</v>
      </c>
      <c r="G95" s="194">
        <f t="shared" si="29"/>
        <v>5.4254209999999992</v>
      </c>
      <c r="H95" s="194">
        <f t="shared" si="30"/>
        <v>56.704000000000001</v>
      </c>
      <c r="I95" s="199">
        <f t="shared" si="31"/>
        <v>69.445388799999989</v>
      </c>
    </row>
    <row r="96" spans="1:9" s="189" customFormat="1" ht="38.25" x14ac:dyDescent="0.25">
      <c r="A96" s="190" t="s">
        <v>232</v>
      </c>
      <c r="B96" s="217" t="s">
        <v>371</v>
      </c>
      <c r="C96" s="196" t="s">
        <v>372</v>
      </c>
      <c r="D96" s="197" t="s">
        <v>14</v>
      </c>
      <c r="E96" s="220">
        <v>1</v>
      </c>
      <c r="F96" s="207">
        <v>185.57</v>
      </c>
      <c r="G96" s="194">
        <f t="shared" si="29"/>
        <v>227.26757899999998</v>
      </c>
      <c r="H96" s="194">
        <f t="shared" si="30"/>
        <v>185.57</v>
      </c>
      <c r="I96" s="199">
        <f t="shared" si="31"/>
        <v>227.26757899999998</v>
      </c>
    </row>
    <row r="97" spans="1:9" s="189" customFormat="1" x14ac:dyDescent="0.25">
      <c r="A97" s="190" t="s">
        <v>233</v>
      </c>
      <c r="B97" s="217" t="s">
        <v>373</v>
      </c>
      <c r="C97" s="196" t="s">
        <v>374</v>
      </c>
      <c r="D97" s="197" t="s">
        <v>14</v>
      </c>
      <c r="E97" s="220">
        <v>2</v>
      </c>
      <c r="F97" s="223">
        <v>7.28</v>
      </c>
      <c r="G97" s="194">
        <f t="shared" si="29"/>
        <v>8.9158159999999995</v>
      </c>
      <c r="H97" s="194">
        <f t="shared" si="30"/>
        <v>14.56</v>
      </c>
      <c r="I97" s="199">
        <f t="shared" si="31"/>
        <v>17.831631999999999</v>
      </c>
    </row>
    <row r="98" spans="1:9" s="189" customFormat="1" ht="38.25" x14ac:dyDescent="0.25">
      <c r="A98" s="190" t="s">
        <v>234</v>
      </c>
      <c r="B98" s="217" t="s">
        <v>375</v>
      </c>
      <c r="C98" s="196" t="s">
        <v>376</v>
      </c>
      <c r="D98" s="197" t="s">
        <v>14</v>
      </c>
      <c r="E98" s="220">
        <v>3</v>
      </c>
      <c r="F98" s="223">
        <v>8.67</v>
      </c>
      <c r="G98" s="194">
        <f t="shared" si="29"/>
        <v>10.618148999999999</v>
      </c>
      <c r="H98" s="194">
        <f t="shared" si="30"/>
        <v>26.009999999999998</v>
      </c>
      <c r="I98" s="199">
        <f t="shared" si="31"/>
        <v>31.854446999999997</v>
      </c>
    </row>
    <row r="99" spans="1:9" s="189" customFormat="1" ht="51" x14ac:dyDescent="0.25">
      <c r="A99" s="190" t="s">
        <v>235</v>
      </c>
      <c r="B99" s="217" t="s">
        <v>377</v>
      </c>
      <c r="C99" s="196" t="s">
        <v>378</v>
      </c>
      <c r="D99" s="197" t="s">
        <v>14</v>
      </c>
      <c r="E99" s="220">
        <v>3</v>
      </c>
      <c r="F99" s="223">
        <v>4.42</v>
      </c>
      <c r="G99" s="194">
        <f t="shared" si="29"/>
        <v>5.4131739999999997</v>
      </c>
      <c r="H99" s="194">
        <f t="shared" si="30"/>
        <v>13.26</v>
      </c>
      <c r="I99" s="199">
        <f t="shared" si="31"/>
        <v>16.239522000000001</v>
      </c>
    </row>
    <row r="100" spans="1:9" s="189" customFormat="1" ht="38.25" x14ac:dyDescent="0.25">
      <c r="A100" s="190" t="s">
        <v>236</v>
      </c>
      <c r="B100" s="217" t="s">
        <v>379</v>
      </c>
      <c r="C100" s="196" t="s">
        <v>380</v>
      </c>
      <c r="D100" s="197" t="s">
        <v>188</v>
      </c>
      <c r="E100" s="220">
        <v>9.31</v>
      </c>
      <c r="F100" s="223">
        <v>7.23</v>
      </c>
      <c r="G100" s="194">
        <f t="shared" si="29"/>
        <v>8.8545809999999996</v>
      </c>
      <c r="H100" s="194">
        <f t="shared" si="30"/>
        <v>67.311300000000003</v>
      </c>
      <c r="I100" s="199">
        <f t="shared" si="31"/>
        <v>82.436149110000002</v>
      </c>
    </row>
    <row r="101" spans="1:9" s="189" customFormat="1" ht="25.5" x14ac:dyDescent="0.25">
      <c r="A101" s="190" t="s">
        <v>237</v>
      </c>
      <c r="B101" s="217" t="s">
        <v>381</v>
      </c>
      <c r="C101" s="196" t="s">
        <v>382</v>
      </c>
      <c r="D101" s="197" t="s">
        <v>318</v>
      </c>
      <c r="E101" s="220">
        <v>3</v>
      </c>
      <c r="F101" s="207">
        <v>52.18</v>
      </c>
      <c r="G101" s="194">
        <f t="shared" si="29"/>
        <v>63.904845999999992</v>
      </c>
      <c r="H101" s="194">
        <f t="shared" si="30"/>
        <v>156.54</v>
      </c>
      <c r="I101" s="199">
        <f t="shared" si="31"/>
        <v>191.71453799999998</v>
      </c>
    </row>
    <row r="102" spans="1:9" s="189" customFormat="1" ht="38.25" x14ac:dyDescent="0.25">
      <c r="A102" s="190" t="s">
        <v>238</v>
      </c>
      <c r="B102" s="217" t="s">
        <v>383</v>
      </c>
      <c r="C102" s="196" t="s">
        <v>384</v>
      </c>
      <c r="D102" s="197" t="s">
        <v>188</v>
      </c>
      <c r="E102" s="220">
        <v>10</v>
      </c>
      <c r="F102" s="223">
        <v>39.96</v>
      </c>
      <c r="G102" s="194">
        <f t="shared" si="29"/>
        <v>48.939011999999998</v>
      </c>
      <c r="H102" s="194">
        <f t="shared" si="30"/>
        <v>399.6</v>
      </c>
      <c r="I102" s="199">
        <f t="shared" si="31"/>
        <v>489.39011999999997</v>
      </c>
    </row>
    <row r="103" spans="1:9" s="189" customFormat="1" ht="38.25" x14ac:dyDescent="0.25">
      <c r="A103" s="190" t="s">
        <v>239</v>
      </c>
      <c r="B103" s="217" t="s">
        <v>385</v>
      </c>
      <c r="C103" s="196" t="s">
        <v>386</v>
      </c>
      <c r="D103" s="197" t="s">
        <v>318</v>
      </c>
      <c r="E103" s="220">
        <v>1</v>
      </c>
      <c r="F103" s="223">
        <v>34.450000000000003</v>
      </c>
      <c r="G103" s="194">
        <f t="shared" si="29"/>
        <v>42.190915000000004</v>
      </c>
      <c r="H103" s="194">
        <f t="shared" si="30"/>
        <v>34.450000000000003</v>
      </c>
      <c r="I103" s="199">
        <f t="shared" si="31"/>
        <v>42.190915000000004</v>
      </c>
    </row>
    <row r="104" spans="1:9" s="189" customFormat="1" ht="51" x14ac:dyDescent="0.25">
      <c r="A104" s="190" t="s">
        <v>265</v>
      </c>
      <c r="B104" s="217" t="s">
        <v>97</v>
      </c>
      <c r="C104" s="196" t="s">
        <v>98</v>
      </c>
      <c r="D104" s="197" t="s">
        <v>14</v>
      </c>
      <c r="E104" s="220">
        <v>2</v>
      </c>
      <c r="F104" s="207">
        <v>399.21</v>
      </c>
      <c r="G104" s="194">
        <f t="shared" si="29"/>
        <v>488.91248699999994</v>
      </c>
      <c r="H104" s="194">
        <f t="shared" si="30"/>
        <v>798.42</v>
      </c>
      <c r="I104" s="199">
        <f t="shared" si="31"/>
        <v>977.82497399999988</v>
      </c>
    </row>
    <row r="105" spans="1:9" s="189" customFormat="1" ht="63.75" x14ac:dyDescent="0.25">
      <c r="A105" s="190" t="s">
        <v>266</v>
      </c>
      <c r="B105" s="217" t="s">
        <v>83</v>
      </c>
      <c r="C105" s="196" t="s">
        <v>84</v>
      </c>
      <c r="D105" s="197" t="s">
        <v>14</v>
      </c>
      <c r="E105" s="220">
        <v>2</v>
      </c>
      <c r="F105" s="207">
        <v>171.39</v>
      </c>
      <c r="G105" s="194">
        <f t="shared" si="29"/>
        <v>209.90133299999997</v>
      </c>
      <c r="H105" s="194">
        <f t="shared" si="30"/>
        <v>342.78</v>
      </c>
      <c r="I105" s="199">
        <f t="shared" si="31"/>
        <v>419.80266599999993</v>
      </c>
    </row>
    <row r="106" spans="1:9" s="189" customFormat="1" ht="25.5" x14ac:dyDescent="0.25">
      <c r="A106" s="190" t="s">
        <v>267</v>
      </c>
      <c r="B106" s="195" t="s">
        <v>88</v>
      </c>
      <c r="C106" s="191" t="s">
        <v>89</v>
      </c>
      <c r="D106" s="197" t="s">
        <v>14</v>
      </c>
      <c r="E106" s="220">
        <v>5</v>
      </c>
      <c r="F106" s="204">
        <v>87.19</v>
      </c>
      <c r="G106" s="194">
        <f t="shared" si="29"/>
        <v>106.78159299999999</v>
      </c>
      <c r="H106" s="194">
        <f t="shared" si="30"/>
        <v>435.95</v>
      </c>
      <c r="I106" s="199">
        <f t="shared" si="31"/>
        <v>533.90796499999988</v>
      </c>
    </row>
    <row r="107" spans="1:9" s="189" customFormat="1" ht="38.25" x14ac:dyDescent="0.25">
      <c r="A107" s="190" t="s">
        <v>387</v>
      </c>
      <c r="B107" s="217" t="s">
        <v>99</v>
      </c>
      <c r="C107" s="191" t="s">
        <v>100</v>
      </c>
      <c r="D107" s="197" t="s">
        <v>14</v>
      </c>
      <c r="E107" s="220">
        <v>2</v>
      </c>
      <c r="F107" s="204">
        <v>49.39</v>
      </c>
      <c r="G107" s="194">
        <f t="shared" si="29"/>
        <v>60.487932999999998</v>
      </c>
      <c r="H107" s="194">
        <f t="shared" si="30"/>
        <v>98.78</v>
      </c>
      <c r="I107" s="199">
        <f t="shared" si="31"/>
        <v>120.975866</v>
      </c>
    </row>
    <row r="108" spans="1:9" s="189" customFormat="1" ht="25.5" x14ac:dyDescent="0.25">
      <c r="A108" s="190" t="s">
        <v>388</v>
      </c>
      <c r="B108" s="217" t="s">
        <v>101</v>
      </c>
      <c r="C108" s="191" t="s">
        <v>102</v>
      </c>
      <c r="D108" s="197" t="s">
        <v>14</v>
      </c>
      <c r="E108" s="220">
        <v>2</v>
      </c>
      <c r="F108" s="204">
        <v>66.87</v>
      </c>
      <c r="G108" s="194">
        <f t="shared" si="29"/>
        <v>81.895689000000004</v>
      </c>
      <c r="H108" s="194">
        <f t="shared" si="30"/>
        <v>133.74</v>
      </c>
      <c r="I108" s="199">
        <f t="shared" si="31"/>
        <v>163.79137800000001</v>
      </c>
    </row>
    <row r="109" spans="1:9" s="189" customFormat="1" ht="38.25" x14ac:dyDescent="0.25">
      <c r="A109" s="190" t="s">
        <v>389</v>
      </c>
      <c r="B109" s="217" t="s">
        <v>103</v>
      </c>
      <c r="C109" s="191" t="s">
        <v>104</v>
      </c>
      <c r="D109" s="197" t="s">
        <v>14</v>
      </c>
      <c r="E109" s="220">
        <v>1</v>
      </c>
      <c r="F109" s="204">
        <v>66.2</v>
      </c>
      <c r="G109" s="194">
        <f t="shared" si="29"/>
        <v>81.075140000000005</v>
      </c>
      <c r="H109" s="194">
        <f t="shared" si="30"/>
        <v>66.2</v>
      </c>
      <c r="I109" s="199">
        <f t="shared" si="31"/>
        <v>81.075140000000005</v>
      </c>
    </row>
    <row r="110" spans="1:9" s="189" customFormat="1" ht="51" x14ac:dyDescent="0.25">
      <c r="A110" s="190" t="s">
        <v>390</v>
      </c>
      <c r="B110" s="195" t="s">
        <v>105</v>
      </c>
      <c r="C110" s="191" t="s">
        <v>106</v>
      </c>
      <c r="D110" s="197" t="s">
        <v>14</v>
      </c>
      <c r="E110" s="220">
        <v>1</v>
      </c>
      <c r="F110" s="204">
        <v>655.55</v>
      </c>
      <c r="G110" s="194">
        <f t="shared" si="29"/>
        <v>802.85208499999987</v>
      </c>
      <c r="H110" s="194">
        <f t="shared" si="30"/>
        <v>655.55</v>
      </c>
      <c r="I110" s="199">
        <f t="shared" si="31"/>
        <v>802.85208499999987</v>
      </c>
    </row>
    <row r="111" spans="1:9" s="189" customFormat="1" ht="25.5" x14ac:dyDescent="0.25">
      <c r="A111" s="190" t="s">
        <v>391</v>
      </c>
      <c r="B111" s="195" t="s">
        <v>156</v>
      </c>
      <c r="C111" s="196" t="s">
        <v>157</v>
      </c>
      <c r="D111" s="197" t="s">
        <v>14</v>
      </c>
      <c r="E111" s="219">
        <v>1</v>
      </c>
      <c r="F111" s="204">
        <v>112.7</v>
      </c>
      <c r="G111" s="194">
        <f t="shared" si="29"/>
        <v>138.02368999999999</v>
      </c>
      <c r="H111" s="194">
        <f t="shared" si="30"/>
        <v>112.7</v>
      </c>
      <c r="I111" s="199">
        <f t="shared" si="31"/>
        <v>138.02368999999999</v>
      </c>
    </row>
    <row r="112" spans="1:9" s="189" customFormat="1" ht="38.25" x14ac:dyDescent="0.25">
      <c r="A112" s="190" t="s">
        <v>392</v>
      </c>
      <c r="B112" s="195" t="s">
        <v>158</v>
      </c>
      <c r="C112" s="196" t="s">
        <v>159</v>
      </c>
      <c r="D112" s="197" t="s">
        <v>14</v>
      </c>
      <c r="E112" s="218">
        <v>3</v>
      </c>
      <c r="F112" s="207">
        <v>8.02</v>
      </c>
      <c r="G112" s="194">
        <f t="shared" si="29"/>
        <v>9.8220939999999981</v>
      </c>
      <c r="H112" s="194">
        <f t="shared" si="30"/>
        <v>24.06</v>
      </c>
      <c r="I112" s="199">
        <f t="shared" si="31"/>
        <v>29.466281999999993</v>
      </c>
    </row>
    <row r="113" spans="1:9" s="189" customFormat="1" ht="51" x14ac:dyDescent="0.25">
      <c r="A113" s="190" t="s">
        <v>393</v>
      </c>
      <c r="B113" s="195" t="s">
        <v>160</v>
      </c>
      <c r="C113" s="191" t="s">
        <v>161</v>
      </c>
      <c r="D113" s="197" t="s">
        <v>14</v>
      </c>
      <c r="E113" s="218">
        <v>3</v>
      </c>
      <c r="F113" s="204">
        <v>47.73</v>
      </c>
      <c r="G113" s="194">
        <f t="shared" si="29"/>
        <v>58.454930999999988</v>
      </c>
      <c r="H113" s="194">
        <f t="shared" si="30"/>
        <v>143.19</v>
      </c>
      <c r="I113" s="199">
        <f t="shared" si="31"/>
        <v>175.36479299999996</v>
      </c>
    </row>
    <row r="114" spans="1:9" s="189" customFormat="1" ht="25.5" x14ac:dyDescent="0.25">
      <c r="A114" s="190" t="s">
        <v>394</v>
      </c>
      <c r="B114" s="195" t="s">
        <v>162</v>
      </c>
      <c r="C114" s="191" t="s">
        <v>163</v>
      </c>
      <c r="D114" s="197" t="s">
        <v>14</v>
      </c>
      <c r="E114" s="220">
        <v>2</v>
      </c>
      <c r="F114" s="204">
        <v>145.01</v>
      </c>
      <c r="G114" s="194">
        <f t="shared" si="29"/>
        <v>177.59374699999998</v>
      </c>
      <c r="H114" s="194">
        <f t="shared" si="30"/>
        <v>290.02</v>
      </c>
      <c r="I114" s="199">
        <f t="shared" si="31"/>
        <v>355.18749399999996</v>
      </c>
    </row>
    <row r="115" spans="1:9" s="189" customFormat="1" ht="38.25" x14ac:dyDescent="0.25">
      <c r="A115" s="190" t="s">
        <v>395</v>
      </c>
      <c r="B115" s="195" t="s">
        <v>164</v>
      </c>
      <c r="C115" s="196" t="s">
        <v>165</v>
      </c>
      <c r="D115" s="197" t="s">
        <v>14</v>
      </c>
      <c r="E115" s="193">
        <v>2</v>
      </c>
      <c r="F115" s="198">
        <v>58.12</v>
      </c>
      <c r="G115" s="194">
        <f t="shared" si="29"/>
        <v>71.179563999999985</v>
      </c>
      <c r="H115" s="194">
        <f t="shared" si="30"/>
        <v>116.24</v>
      </c>
      <c r="I115" s="199">
        <f t="shared" si="31"/>
        <v>142.35912799999997</v>
      </c>
    </row>
    <row r="116" spans="1:9" s="189" customFormat="1" x14ac:dyDescent="0.25">
      <c r="A116" s="190" t="s">
        <v>396</v>
      </c>
      <c r="B116" s="214" t="s">
        <v>166</v>
      </c>
      <c r="C116" s="215" t="s">
        <v>167</v>
      </c>
      <c r="D116" s="197" t="s">
        <v>14</v>
      </c>
      <c r="E116" s="221">
        <v>1</v>
      </c>
      <c r="F116" s="211">
        <v>442.38</v>
      </c>
      <c r="G116" s="194">
        <f t="shared" si="29"/>
        <v>541.78278599999999</v>
      </c>
      <c r="H116" s="194">
        <f t="shared" si="30"/>
        <v>442.38</v>
      </c>
      <c r="I116" s="199">
        <f t="shared" si="31"/>
        <v>541.78278599999999</v>
      </c>
    </row>
    <row r="117" spans="1:9" s="189" customFormat="1" x14ac:dyDescent="0.25">
      <c r="A117" s="132" t="s">
        <v>268</v>
      </c>
      <c r="B117" s="132"/>
      <c r="C117" s="133" t="s">
        <v>414</v>
      </c>
      <c r="D117" s="134"/>
      <c r="E117" s="135"/>
      <c r="F117" s="144"/>
      <c r="G117" s="144"/>
      <c r="H117" s="206"/>
      <c r="I117" s="136">
        <f>SUM(I118:I123)</f>
        <v>7801.008331</v>
      </c>
    </row>
    <row r="118" spans="1:9" s="189" customFormat="1" x14ac:dyDescent="0.25">
      <c r="A118" s="190" t="s">
        <v>269</v>
      </c>
      <c r="B118" s="190" t="s">
        <v>329</v>
      </c>
      <c r="C118" s="196" t="s">
        <v>399</v>
      </c>
      <c r="D118" s="192" t="s">
        <v>14</v>
      </c>
      <c r="E118" s="204">
        <v>1</v>
      </c>
      <c r="F118" s="204">
        <v>312.22000000000003</v>
      </c>
      <c r="G118" s="194">
        <f t="shared" si="29"/>
        <v>382.375834</v>
      </c>
      <c r="H118" s="194">
        <f t="shared" ref="H118:H122" si="32">E118*F118</f>
        <v>312.22000000000003</v>
      </c>
      <c r="I118" s="199">
        <f t="shared" ref="I118:I122" si="33">E118*G118</f>
        <v>382.375834</v>
      </c>
    </row>
    <row r="119" spans="1:9" s="189" customFormat="1" x14ac:dyDescent="0.25">
      <c r="A119" s="190" t="s">
        <v>270</v>
      </c>
      <c r="B119" s="190" t="s">
        <v>329</v>
      </c>
      <c r="C119" s="196" t="s">
        <v>400</v>
      </c>
      <c r="D119" s="192" t="s">
        <v>14</v>
      </c>
      <c r="E119" s="204">
        <v>1</v>
      </c>
      <c r="F119" s="204">
        <v>465</v>
      </c>
      <c r="G119" s="194">
        <f t="shared" si="29"/>
        <v>569.4855</v>
      </c>
      <c r="H119" s="194">
        <f t="shared" si="32"/>
        <v>465</v>
      </c>
      <c r="I119" s="199">
        <f t="shared" si="33"/>
        <v>569.4855</v>
      </c>
    </row>
    <row r="120" spans="1:9" s="189" customFormat="1" x14ac:dyDescent="0.25">
      <c r="A120" s="190" t="s">
        <v>271</v>
      </c>
      <c r="B120" s="190" t="s">
        <v>329</v>
      </c>
      <c r="C120" s="196" t="s">
        <v>401</v>
      </c>
      <c r="D120" s="192" t="s">
        <v>14</v>
      </c>
      <c r="E120" s="204">
        <v>3</v>
      </c>
      <c r="F120" s="204">
        <v>836.21</v>
      </c>
      <c r="G120" s="194">
        <f t="shared" si="29"/>
        <v>1024.106387</v>
      </c>
      <c r="H120" s="194">
        <f t="shared" si="32"/>
        <v>2508.63</v>
      </c>
      <c r="I120" s="199">
        <f t="shared" si="33"/>
        <v>3072.3191610000003</v>
      </c>
    </row>
    <row r="121" spans="1:9" s="189" customFormat="1" x14ac:dyDescent="0.25">
      <c r="A121" s="190" t="s">
        <v>272</v>
      </c>
      <c r="B121" s="190" t="s">
        <v>329</v>
      </c>
      <c r="C121" s="196" t="s">
        <v>402</v>
      </c>
      <c r="D121" s="192" t="s">
        <v>14</v>
      </c>
      <c r="E121" s="204">
        <v>1</v>
      </c>
      <c r="F121" s="204">
        <v>854.22</v>
      </c>
      <c r="G121" s="194">
        <f t="shared" si="29"/>
        <v>1046.1632339999999</v>
      </c>
      <c r="H121" s="194">
        <f t="shared" si="32"/>
        <v>854.22</v>
      </c>
      <c r="I121" s="199">
        <f t="shared" si="33"/>
        <v>1046.1632339999999</v>
      </c>
    </row>
    <row r="122" spans="1:9" s="189" customFormat="1" x14ac:dyDescent="0.25">
      <c r="A122" s="190" t="s">
        <v>273</v>
      </c>
      <c r="B122" s="190" t="s">
        <v>329</v>
      </c>
      <c r="C122" s="196" t="s">
        <v>403</v>
      </c>
      <c r="D122" s="192" t="s">
        <v>14</v>
      </c>
      <c r="E122" s="204">
        <v>3</v>
      </c>
      <c r="F122" s="204">
        <v>422</v>
      </c>
      <c r="G122" s="194">
        <f t="shared" si="29"/>
        <v>516.82339999999999</v>
      </c>
      <c r="H122" s="194">
        <f t="shared" si="32"/>
        <v>1266</v>
      </c>
      <c r="I122" s="199">
        <f t="shared" si="33"/>
        <v>1550.4702</v>
      </c>
    </row>
    <row r="123" spans="1:9" s="189" customFormat="1" ht="25.5" x14ac:dyDescent="0.25">
      <c r="A123" s="190" t="s">
        <v>274</v>
      </c>
      <c r="B123" s="190" t="s">
        <v>405</v>
      </c>
      <c r="C123" s="196" t="s">
        <v>404</v>
      </c>
      <c r="D123" s="192" t="s">
        <v>14</v>
      </c>
      <c r="E123" s="204">
        <v>3</v>
      </c>
      <c r="F123" s="204">
        <v>321.22000000000003</v>
      </c>
      <c r="G123" s="194">
        <f t="shared" si="29"/>
        <v>393.39813400000003</v>
      </c>
      <c r="H123" s="194">
        <f t="shared" ref="H123" si="34">E123*F123</f>
        <v>963.66000000000008</v>
      </c>
      <c r="I123" s="199">
        <f t="shared" ref="I123" si="35">E123*G123</f>
        <v>1180.1944020000001</v>
      </c>
    </row>
    <row r="124" spans="1:9" s="38" customFormat="1" ht="20.25" customHeight="1" x14ac:dyDescent="0.25">
      <c r="A124" s="132" t="s">
        <v>406</v>
      </c>
      <c r="B124" s="132"/>
      <c r="C124" s="133" t="s">
        <v>34</v>
      </c>
      <c r="D124" s="134"/>
      <c r="E124" s="135"/>
      <c r="F124" s="144"/>
      <c r="G124" s="144"/>
      <c r="H124" s="145"/>
      <c r="I124" s="136">
        <f>SUM(I125:I131)</f>
        <v>9001.9907907999986</v>
      </c>
    </row>
    <row r="125" spans="1:9" s="38" customFormat="1" ht="25.5" x14ac:dyDescent="0.25">
      <c r="A125" s="39" t="s">
        <v>407</v>
      </c>
      <c r="B125" s="39" t="s">
        <v>398</v>
      </c>
      <c r="C125" s="45" t="s">
        <v>397</v>
      </c>
      <c r="D125" s="192" t="s">
        <v>14</v>
      </c>
      <c r="E125" s="142">
        <v>1</v>
      </c>
      <c r="F125" s="142">
        <v>3200</v>
      </c>
      <c r="G125" s="160">
        <f t="shared" ref="G125:G131" si="36">(F125*$G$7)+F125</f>
        <v>3919.04</v>
      </c>
      <c r="H125" s="160">
        <f t="shared" ref="H125:H131" si="37">E125*F125</f>
        <v>3200</v>
      </c>
      <c r="I125" s="160">
        <f t="shared" ref="I125:I131" si="38">E125*G125</f>
        <v>3919.04</v>
      </c>
    </row>
    <row r="126" spans="1:9" s="38" customFormat="1" ht="25.5" x14ac:dyDescent="0.25">
      <c r="A126" s="190" t="s">
        <v>408</v>
      </c>
      <c r="B126" s="39" t="s">
        <v>75</v>
      </c>
      <c r="C126" s="40" t="s">
        <v>76</v>
      </c>
      <c r="D126" s="41" t="s">
        <v>14</v>
      </c>
      <c r="E126" s="142">
        <v>3</v>
      </c>
      <c r="F126" s="142">
        <v>253.72</v>
      </c>
      <c r="G126" s="43">
        <f t="shared" si="36"/>
        <v>310.73088399999995</v>
      </c>
      <c r="H126" s="43">
        <f t="shared" si="37"/>
        <v>761.16</v>
      </c>
      <c r="I126" s="43">
        <f t="shared" si="38"/>
        <v>932.19265199999984</v>
      </c>
    </row>
    <row r="127" spans="1:9" s="38" customFormat="1" ht="25.5" x14ac:dyDescent="0.25">
      <c r="A127" s="190" t="s">
        <v>409</v>
      </c>
      <c r="B127" s="39" t="s">
        <v>174</v>
      </c>
      <c r="C127" s="40" t="s">
        <v>175</v>
      </c>
      <c r="D127" s="41" t="s">
        <v>14</v>
      </c>
      <c r="E127" s="142">
        <v>2</v>
      </c>
      <c r="F127" s="142">
        <v>240.68</v>
      </c>
      <c r="G127" s="43">
        <f t="shared" si="36"/>
        <v>294.76079599999997</v>
      </c>
      <c r="H127" s="43">
        <f t="shared" si="37"/>
        <v>481.36</v>
      </c>
      <c r="I127" s="43">
        <f t="shared" si="38"/>
        <v>589.52159199999994</v>
      </c>
    </row>
    <row r="128" spans="1:9" s="38" customFormat="1" ht="25.5" x14ac:dyDescent="0.25">
      <c r="A128" s="190" t="s">
        <v>410</v>
      </c>
      <c r="B128" s="39" t="s">
        <v>176</v>
      </c>
      <c r="C128" s="40" t="s">
        <v>177</v>
      </c>
      <c r="D128" s="41" t="s">
        <v>14</v>
      </c>
      <c r="E128" s="142">
        <v>2</v>
      </c>
      <c r="F128" s="142">
        <v>231.29</v>
      </c>
      <c r="G128" s="43">
        <f t="shared" si="36"/>
        <v>283.26086299999997</v>
      </c>
      <c r="H128" s="43">
        <f t="shared" si="37"/>
        <v>462.58</v>
      </c>
      <c r="I128" s="43">
        <f t="shared" si="38"/>
        <v>566.52172599999994</v>
      </c>
    </row>
    <row r="129" spans="1:9" s="38" customFormat="1" ht="25.5" x14ac:dyDescent="0.25">
      <c r="A129" s="190" t="s">
        <v>411</v>
      </c>
      <c r="B129" s="39" t="s">
        <v>178</v>
      </c>
      <c r="C129" s="40" t="s">
        <v>179</v>
      </c>
      <c r="D129" s="41" t="s">
        <v>14</v>
      </c>
      <c r="E129" s="142">
        <v>2</v>
      </c>
      <c r="F129" s="142">
        <v>240.68</v>
      </c>
      <c r="G129" s="43">
        <f t="shared" si="36"/>
        <v>294.76079599999997</v>
      </c>
      <c r="H129" s="43">
        <f t="shared" si="37"/>
        <v>481.36</v>
      </c>
      <c r="I129" s="43">
        <f t="shared" si="38"/>
        <v>589.52159199999994</v>
      </c>
    </row>
    <row r="130" spans="1:9" s="38" customFormat="1" x14ac:dyDescent="0.25">
      <c r="A130" s="190" t="s">
        <v>412</v>
      </c>
      <c r="B130" s="39" t="s">
        <v>168</v>
      </c>
      <c r="C130" s="181" t="s">
        <v>169</v>
      </c>
      <c r="D130" s="39" t="s">
        <v>13</v>
      </c>
      <c r="E130" s="142">
        <v>120</v>
      </c>
      <c r="F130" s="142">
        <v>13</v>
      </c>
      <c r="G130" s="43">
        <f t="shared" si="36"/>
        <v>15.921099999999999</v>
      </c>
      <c r="H130" s="43">
        <f t="shared" si="37"/>
        <v>1560</v>
      </c>
      <c r="I130" s="194">
        <f t="shared" si="38"/>
        <v>1910.5319999999999</v>
      </c>
    </row>
    <row r="131" spans="1:9" s="38" customFormat="1" x14ac:dyDescent="0.25">
      <c r="A131" s="190" t="s">
        <v>413</v>
      </c>
      <c r="B131" s="190" t="s">
        <v>180</v>
      </c>
      <c r="C131" s="222" t="s">
        <v>181</v>
      </c>
      <c r="D131" s="190" t="s">
        <v>13</v>
      </c>
      <c r="E131" s="142">
        <v>6.4</v>
      </c>
      <c r="F131" s="204">
        <v>63.11</v>
      </c>
      <c r="G131" s="43">
        <f t="shared" si="36"/>
        <v>77.29081699999999</v>
      </c>
      <c r="H131" s="194">
        <f t="shared" si="37"/>
        <v>403.904</v>
      </c>
      <c r="I131" s="43">
        <f t="shared" si="38"/>
        <v>494.66122879999995</v>
      </c>
    </row>
    <row r="132" spans="1:9" x14ac:dyDescent="0.25">
      <c r="A132" s="50"/>
      <c r="B132" s="51"/>
      <c r="C132" s="8"/>
      <c r="D132" s="51"/>
      <c r="E132" s="51"/>
      <c r="F132" s="51"/>
      <c r="G132" s="51"/>
      <c r="H132" s="51"/>
      <c r="I132" s="52"/>
    </row>
    <row r="133" spans="1:9" x14ac:dyDescent="0.25">
      <c r="A133" s="50"/>
      <c r="B133" s="51"/>
      <c r="C133" s="188"/>
      <c r="D133" s="51"/>
      <c r="E133" s="51"/>
      <c r="F133" s="51"/>
      <c r="G133" s="51"/>
      <c r="H133" s="51"/>
      <c r="I133" s="52"/>
    </row>
    <row r="134" spans="1:9" x14ac:dyDescent="0.25">
      <c r="A134" s="50"/>
      <c r="B134" s="51"/>
      <c r="C134" s="188"/>
      <c r="D134" s="51"/>
      <c r="E134" s="51"/>
      <c r="F134" s="51"/>
      <c r="G134" s="51"/>
      <c r="H134" s="51"/>
      <c r="I134" s="52"/>
    </row>
    <row r="135" spans="1:9" x14ac:dyDescent="0.25">
      <c r="A135" s="50"/>
      <c r="B135" s="51"/>
      <c r="C135" s="188"/>
      <c r="D135" s="51"/>
      <c r="E135" s="51"/>
      <c r="F135" s="51"/>
      <c r="G135" s="51"/>
      <c r="H135" s="51"/>
      <c r="I135" s="52"/>
    </row>
    <row r="136" spans="1:9" x14ac:dyDescent="0.25">
      <c r="A136" s="50"/>
      <c r="B136" s="51"/>
      <c r="C136" s="188"/>
      <c r="D136" s="51"/>
      <c r="E136" s="51"/>
      <c r="F136" s="51"/>
      <c r="G136" s="51"/>
      <c r="H136" s="51"/>
      <c r="I136" s="52"/>
    </row>
    <row r="137" spans="1:9" x14ac:dyDescent="0.25">
      <c r="A137" s="50"/>
      <c r="B137" s="51"/>
      <c r="C137" s="188"/>
      <c r="D137" s="51"/>
      <c r="E137" s="51"/>
      <c r="F137" s="51"/>
      <c r="G137" s="51"/>
      <c r="H137" s="51"/>
      <c r="I137" s="52"/>
    </row>
    <row r="138" spans="1:9" x14ac:dyDescent="0.25">
      <c r="A138" s="50"/>
      <c r="B138" s="51"/>
      <c r="C138" s="188"/>
      <c r="D138" s="51"/>
      <c r="E138" s="51"/>
      <c r="F138" s="51"/>
      <c r="G138" s="51"/>
      <c r="H138" s="51"/>
      <c r="I138" s="52"/>
    </row>
    <row r="139" spans="1:9" x14ac:dyDescent="0.25">
      <c r="A139" s="50"/>
      <c r="B139" s="51"/>
      <c r="C139" s="188"/>
      <c r="D139" s="51"/>
      <c r="E139" s="51"/>
      <c r="F139" s="51"/>
      <c r="G139" s="51"/>
      <c r="H139" s="51"/>
      <c r="I139" s="52"/>
    </row>
    <row r="140" spans="1:9" x14ac:dyDescent="0.25">
      <c r="A140" s="50"/>
      <c r="B140" s="51"/>
      <c r="C140" s="188"/>
      <c r="D140" s="51"/>
      <c r="E140" s="51"/>
      <c r="F140" s="51"/>
      <c r="G140" s="51"/>
      <c r="H140" s="51"/>
      <c r="I140" s="52"/>
    </row>
    <row r="141" spans="1:9" x14ac:dyDescent="0.25">
      <c r="A141" s="50"/>
      <c r="B141" s="51"/>
      <c r="C141" s="188"/>
      <c r="D141" s="51"/>
      <c r="E141" s="51"/>
      <c r="F141" s="51"/>
      <c r="G141" s="51"/>
      <c r="H141" s="51"/>
      <c r="I141" s="52"/>
    </row>
    <row r="142" spans="1:9" x14ac:dyDescent="0.25">
      <c r="A142" s="50"/>
      <c r="B142" s="51"/>
      <c r="C142" s="188"/>
      <c r="D142" s="51"/>
      <c r="E142" s="51"/>
      <c r="F142" s="51"/>
      <c r="G142" s="51"/>
      <c r="H142" s="51"/>
      <c r="I142" s="52"/>
    </row>
    <row r="143" spans="1:9" x14ac:dyDescent="0.25">
      <c r="A143" s="50"/>
      <c r="B143" s="51"/>
      <c r="C143" s="188"/>
      <c r="D143" s="51"/>
      <c r="E143" s="51"/>
      <c r="F143" s="51"/>
      <c r="G143" s="51"/>
      <c r="H143" s="51"/>
      <c r="I143" s="52"/>
    </row>
    <row r="144" spans="1:9" x14ac:dyDescent="0.25">
      <c r="A144" s="50"/>
      <c r="B144" s="51"/>
      <c r="C144" s="188"/>
      <c r="D144" s="51"/>
      <c r="E144" s="51"/>
      <c r="F144" s="51"/>
      <c r="G144" s="51"/>
      <c r="H144" s="51"/>
      <c r="I144" s="52"/>
    </row>
    <row r="145" spans="1:9" x14ac:dyDescent="0.25">
      <c r="A145" s="50"/>
      <c r="B145" s="51"/>
      <c r="C145" s="188"/>
      <c r="D145" s="51"/>
      <c r="E145" s="51"/>
      <c r="F145" s="51"/>
      <c r="G145" s="51"/>
      <c r="H145" s="51"/>
      <c r="I145" s="52"/>
    </row>
    <row r="146" spans="1:9" x14ac:dyDescent="0.25">
      <c r="A146" s="50"/>
      <c r="B146" s="51"/>
      <c r="C146" s="188"/>
      <c r="D146" s="51"/>
      <c r="E146" s="51"/>
      <c r="F146" s="51"/>
      <c r="G146" s="51"/>
      <c r="H146" s="51"/>
      <c r="I146" s="52"/>
    </row>
    <row r="147" spans="1:9" x14ac:dyDescent="0.25">
      <c r="A147" s="50"/>
      <c r="B147" s="51"/>
      <c r="C147" s="188"/>
      <c r="D147" s="51"/>
      <c r="E147" s="51"/>
      <c r="F147" s="51"/>
      <c r="G147" s="51"/>
      <c r="H147" s="51"/>
      <c r="I147" s="52"/>
    </row>
    <row r="148" spans="1:9" x14ac:dyDescent="0.25">
      <c r="A148" s="50"/>
      <c r="B148" s="51"/>
      <c r="C148" s="188"/>
      <c r="D148" s="51"/>
      <c r="E148" s="51"/>
      <c r="F148" s="51"/>
      <c r="G148" s="51"/>
      <c r="H148" s="51"/>
      <c r="I148" s="52"/>
    </row>
    <row r="149" spans="1:9" x14ac:dyDescent="0.25">
      <c r="A149" s="50"/>
      <c r="B149" s="51"/>
      <c r="C149" s="188"/>
      <c r="D149" s="51"/>
      <c r="E149" s="51"/>
      <c r="F149" s="51"/>
      <c r="G149" s="51"/>
      <c r="H149" s="51"/>
      <c r="I149" s="52"/>
    </row>
    <row r="150" spans="1:9" x14ac:dyDescent="0.25">
      <c r="A150" s="50"/>
      <c r="B150" s="51"/>
      <c r="C150" s="188"/>
      <c r="D150" s="51"/>
      <c r="E150" s="51"/>
      <c r="F150" s="51"/>
      <c r="G150" s="51"/>
      <c r="H150" s="51"/>
      <c r="I150" s="52"/>
    </row>
    <row r="151" spans="1:9" x14ac:dyDescent="0.25">
      <c r="A151" s="50"/>
      <c r="B151" s="51"/>
      <c r="C151" s="188"/>
      <c r="D151" s="51"/>
      <c r="E151" s="51"/>
      <c r="F151" s="51"/>
      <c r="G151" s="51"/>
      <c r="H151" s="51"/>
      <c r="I151" s="52"/>
    </row>
    <row r="152" spans="1:9" x14ac:dyDescent="0.25">
      <c r="A152" s="50"/>
      <c r="B152" s="51"/>
      <c r="C152" s="188"/>
      <c r="D152" s="51"/>
      <c r="E152" s="51"/>
      <c r="F152" s="51"/>
      <c r="G152" s="51"/>
      <c r="H152" s="51"/>
      <c r="I152" s="52"/>
    </row>
    <row r="153" spans="1:9" x14ac:dyDescent="0.25">
      <c r="A153" s="50"/>
      <c r="B153" s="51"/>
      <c r="C153" s="188"/>
      <c r="D153" s="51"/>
      <c r="E153" s="51"/>
      <c r="F153" s="51"/>
      <c r="G153" s="51"/>
      <c r="H153" s="51"/>
      <c r="I153" s="52"/>
    </row>
    <row r="154" spans="1:9" s="5" customFormat="1" ht="15.75" customHeight="1" x14ac:dyDescent="0.25">
      <c r="A154" s="53"/>
      <c r="B154" s="54"/>
      <c r="C154" s="8"/>
      <c r="D154" s="55"/>
      <c r="E154" s="56"/>
      <c r="F154" s="56"/>
      <c r="G154" s="54"/>
      <c r="H154" s="54"/>
      <c r="I154" s="57"/>
    </row>
    <row r="155" spans="1:9" s="5" customFormat="1" x14ac:dyDescent="0.25">
      <c r="A155" s="58"/>
      <c r="B155" s="59"/>
      <c r="C155" s="8"/>
      <c r="D155" s="60"/>
      <c r="E155" s="61"/>
      <c r="F155" s="61"/>
      <c r="G155" s="59"/>
      <c r="H155" s="59"/>
      <c r="I155" s="62"/>
    </row>
    <row r="156" spans="1:9" s="5" customFormat="1" x14ac:dyDescent="0.25">
      <c r="A156" s="58"/>
      <c r="B156" s="59"/>
      <c r="C156" s="8"/>
      <c r="D156" s="60"/>
      <c r="E156" s="61"/>
      <c r="F156" s="61"/>
      <c r="G156" s="59"/>
      <c r="H156" s="59"/>
      <c r="I156" s="63"/>
    </row>
    <row r="157" spans="1:9" s="5" customFormat="1" x14ac:dyDescent="0.25">
      <c r="A157" s="58"/>
      <c r="B157" s="59"/>
      <c r="C157" s="64"/>
      <c r="D157" s="60"/>
      <c r="E157" s="61"/>
      <c r="F157" s="61"/>
      <c r="G157" s="59"/>
      <c r="H157" s="59"/>
      <c r="I157" s="62"/>
    </row>
    <row r="158" spans="1:9" s="5" customFormat="1" x14ac:dyDescent="0.25">
      <c r="A158" s="58"/>
      <c r="B158" s="59"/>
      <c r="C158" s="64"/>
      <c r="D158" s="60"/>
      <c r="E158" s="61"/>
      <c r="F158" s="61"/>
      <c r="G158" s="59"/>
      <c r="H158" s="59"/>
      <c r="I158" s="62"/>
    </row>
    <row r="159" spans="1:9" s="5" customFormat="1" x14ac:dyDescent="0.25">
      <c r="A159" s="58"/>
      <c r="B159" s="59"/>
      <c r="C159" s="65"/>
      <c r="D159" s="60"/>
      <c r="E159" s="61"/>
      <c r="F159" s="61"/>
      <c r="G159" s="59"/>
      <c r="H159" s="59"/>
      <c r="I159" s="62"/>
    </row>
    <row r="160" spans="1:9" s="5" customFormat="1" x14ac:dyDescent="0.25">
      <c r="A160" s="66"/>
      <c r="B160" s="67"/>
      <c r="C160" s="68"/>
      <c r="D160" s="69"/>
      <c r="E160" s="70"/>
      <c r="F160" s="70"/>
      <c r="G160" s="67"/>
      <c r="H160" s="67"/>
      <c r="I160" s="71"/>
    </row>
    <row r="161" spans="1:9" s="5" customFormat="1" x14ac:dyDescent="0.25">
      <c r="A161" s="59"/>
      <c r="B161" s="59"/>
      <c r="C161" s="65"/>
      <c r="D161" s="60"/>
      <c r="E161" s="61"/>
      <c r="F161" s="61"/>
      <c r="G161" s="59"/>
      <c r="H161" s="59"/>
      <c r="I161" s="60"/>
    </row>
    <row r="162" spans="1:9" x14ac:dyDescent="0.25">
      <c r="A162" s="72"/>
      <c r="B162" s="72"/>
      <c r="C162" s="73"/>
      <c r="D162" s="74"/>
      <c r="E162" s="75"/>
      <c r="F162" s="75"/>
      <c r="G162" s="72"/>
      <c r="H162" s="72"/>
      <c r="I162" s="74"/>
    </row>
    <row r="163" spans="1:9" x14ac:dyDescent="0.25">
      <c r="A163" s="72"/>
      <c r="B163" s="72"/>
      <c r="C163" s="73"/>
      <c r="D163" s="74"/>
      <c r="E163" s="75"/>
      <c r="F163" s="75"/>
      <c r="G163" s="72"/>
      <c r="H163" s="72"/>
      <c r="I163" s="77"/>
    </row>
    <row r="164" spans="1:9" x14ac:dyDescent="0.25">
      <c r="A164" s="72"/>
      <c r="B164" s="72"/>
      <c r="C164" s="73"/>
      <c r="D164" s="74"/>
      <c r="E164" s="75"/>
      <c r="F164" s="75"/>
      <c r="G164" s="72"/>
      <c r="H164" s="72"/>
      <c r="I164" s="74"/>
    </row>
    <row r="165" spans="1:9" x14ac:dyDescent="0.25">
      <c r="A165" s="72"/>
      <c r="B165" s="72"/>
      <c r="C165" s="73"/>
      <c r="D165" s="74"/>
      <c r="E165" s="75"/>
      <c r="F165" s="75"/>
      <c r="G165" s="72"/>
      <c r="H165" s="72"/>
      <c r="I165" s="74"/>
    </row>
    <row r="166" spans="1:9" x14ac:dyDescent="0.25">
      <c r="A166" s="72"/>
      <c r="B166" s="72"/>
      <c r="C166" s="73"/>
      <c r="D166" s="74"/>
      <c r="E166" s="75"/>
      <c r="F166" s="75"/>
      <c r="G166" s="72"/>
      <c r="H166" s="72"/>
      <c r="I166" s="74"/>
    </row>
    <row r="167" spans="1:9" x14ac:dyDescent="0.25">
      <c r="A167" s="72"/>
      <c r="B167" s="72"/>
      <c r="C167" s="73"/>
      <c r="D167" s="74"/>
      <c r="E167" s="75"/>
      <c r="F167" s="75"/>
      <c r="G167" s="72"/>
      <c r="H167" s="72"/>
      <c r="I167" s="74"/>
    </row>
    <row r="168" spans="1:9" x14ac:dyDescent="0.25">
      <c r="A168" s="72"/>
      <c r="B168" s="72"/>
      <c r="C168" s="73"/>
      <c r="D168" s="74"/>
      <c r="E168" s="75"/>
      <c r="F168" s="75"/>
      <c r="G168" s="72"/>
      <c r="H168" s="72"/>
      <c r="I168" s="74"/>
    </row>
    <row r="169" spans="1:9" x14ac:dyDescent="0.25">
      <c r="A169" s="72"/>
      <c r="B169" s="72"/>
      <c r="C169" s="73"/>
      <c r="D169" s="74"/>
      <c r="E169" s="75"/>
      <c r="F169" s="75"/>
      <c r="G169" s="72"/>
      <c r="H169" s="72"/>
      <c r="I169" s="74"/>
    </row>
    <row r="170" spans="1:9" x14ac:dyDescent="0.25">
      <c r="A170" s="72"/>
      <c r="B170" s="72"/>
      <c r="C170" s="73"/>
      <c r="D170" s="74"/>
      <c r="E170" s="75"/>
      <c r="F170" s="75"/>
      <c r="G170" s="72"/>
      <c r="H170" s="72"/>
      <c r="I170" s="74"/>
    </row>
    <row r="171" spans="1:9" x14ac:dyDescent="0.25">
      <c r="A171" s="72"/>
      <c r="B171" s="72"/>
      <c r="C171" s="73"/>
      <c r="D171" s="74"/>
      <c r="E171" s="75"/>
      <c r="F171" s="75"/>
      <c r="G171" s="72"/>
      <c r="H171" s="72"/>
      <c r="I171" s="74"/>
    </row>
    <row r="172" spans="1:9" x14ac:dyDescent="0.25">
      <c r="A172" s="72"/>
      <c r="B172" s="72"/>
      <c r="C172" s="73"/>
      <c r="D172" s="74"/>
      <c r="E172" s="75"/>
      <c r="F172" s="75"/>
      <c r="G172" s="72"/>
      <c r="H172" s="72"/>
      <c r="I172" s="74"/>
    </row>
    <row r="173" spans="1:9" x14ac:dyDescent="0.25">
      <c r="A173" s="72"/>
      <c r="B173" s="72"/>
      <c r="C173" s="73"/>
      <c r="D173" s="74"/>
      <c r="E173" s="75"/>
      <c r="F173" s="75"/>
      <c r="G173" s="72"/>
      <c r="H173" s="72"/>
      <c r="I173" s="74"/>
    </row>
    <row r="174" spans="1:9" x14ac:dyDescent="0.25">
      <c r="A174" s="72"/>
      <c r="B174" s="72"/>
      <c r="C174" s="73"/>
      <c r="D174" s="74"/>
      <c r="E174" s="75"/>
      <c r="F174" s="75"/>
      <c r="G174" s="72"/>
      <c r="H174" s="72"/>
      <c r="I174" s="74"/>
    </row>
    <row r="175" spans="1:9" s="76" customFormat="1" x14ac:dyDescent="0.25">
      <c r="A175" s="72"/>
      <c r="B175" s="72"/>
      <c r="C175" s="73"/>
      <c r="D175" s="74"/>
      <c r="E175" s="75"/>
      <c r="F175" s="75"/>
      <c r="G175" s="72"/>
      <c r="H175" s="72"/>
      <c r="I175" s="74"/>
    </row>
    <row r="176" spans="1:9" s="76" customFormat="1" x14ac:dyDescent="0.25">
      <c r="A176" s="72"/>
      <c r="B176" s="72"/>
      <c r="C176" s="73"/>
      <c r="D176" s="74"/>
      <c r="E176" s="75"/>
      <c r="F176" s="75"/>
      <c r="G176" s="72"/>
      <c r="H176" s="72"/>
      <c r="I176" s="74"/>
    </row>
    <row r="177" spans="1:9" s="76" customFormat="1" x14ac:dyDescent="0.25">
      <c r="A177" s="72"/>
      <c r="B177" s="72"/>
      <c r="C177" s="73"/>
      <c r="D177" s="74"/>
      <c r="E177" s="75"/>
      <c r="F177" s="75"/>
      <c r="G177" s="72"/>
      <c r="H177" s="72"/>
      <c r="I177" s="74"/>
    </row>
    <row r="178" spans="1:9" s="76" customFormat="1" x14ac:dyDescent="0.25">
      <c r="A178" s="72"/>
      <c r="B178" s="72"/>
      <c r="C178" s="73"/>
      <c r="D178" s="74"/>
      <c r="E178" s="75"/>
      <c r="F178" s="75"/>
      <c r="G178" s="72"/>
      <c r="H178" s="72"/>
      <c r="I178" s="74"/>
    </row>
  </sheetData>
  <mergeCells count="3">
    <mergeCell ref="A1:I1"/>
    <mergeCell ref="A2:I2"/>
    <mergeCell ref="D6:I6"/>
  </mergeCells>
  <conditionalFormatting sqref="C56">
    <cfRule type="expression" dxfId="34" priority="7" stopIfTrue="1">
      <formula>AND(#REF!&lt;&gt;"COMPOSICAO",#REF!&lt;&gt;"INSUMO",#REF!&lt;&gt;"")</formula>
    </cfRule>
    <cfRule type="expression" dxfId="33" priority="8" stopIfTrue="1">
      <formula>AND(OR(#REF!="COMPOSICAO",#REF!="INSUMO",#REF!&lt;&gt;""),#REF!&lt;&gt;"")</formula>
    </cfRule>
  </conditionalFormatting>
  <conditionalFormatting sqref="C56">
    <cfRule type="expression" dxfId="32" priority="5" stopIfTrue="1">
      <formula>AND(#REF!&lt;&gt;"COMPOSICAO",#REF!&lt;&gt;"INSUMO",#REF!&lt;&gt;"")</formula>
    </cfRule>
    <cfRule type="expression" dxfId="31" priority="6" stopIfTrue="1">
      <formula>AND(OR(#REF!="COMPOSICAO",#REF!="INSUMO",#REF!&lt;&gt;""),#REF!&lt;&gt;"")</formula>
    </cfRule>
  </conditionalFormatting>
  <conditionalFormatting sqref="C56">
    <cfRule type="expression" dxfId="30" priority="3" stopIfTrue="1">
      <formula>AND(#REF!&lt;&gt;"COMPOSICAO",#REF!&lt;&gt;"INSUMO",#REF!&lt;&gt;"")</formula>
    </cfRule>
    <cfRule type="expression" dxfId="29" priority="4" stopIfTrue="1">
      <formula>AND(OR(#REF!="COMPOSICAO",#REF!="INSUMO",#REF!&lt;&gt;""),#REF!&lt;&gt;"")</formula>
    </cfRule>
  </conditionalFormatting>
  <conditionalFormatting sqref="C56">
    <cfRule type="expression" dxfId="28" priority="1" stopIfTrue="1">
      <formula>AND(#REF!&lt;&gt;"COMPOSICAO",#REF!&lt;&gt;"INSUMO",#REF!&lt;&gt;"")</formula>
    </cfRule>
    <cfRule type="expression" dxfId="27" priority="2" stopIfTrue="1">
      <formula>AND(OR(#REF!="COMPOSICAO",#REF!="INSUMO",#REF!&lt;&gt;""),#REF!&lt;&gt;"")</formula>
    </cfRule>
  </conditionalFormatting>
  <printOptions horizontalCentered="1"/>
  <pageMargins left="0.39370078740157483" right="0.23622047244094491" top="0.47244094488188981" bottom="0.43307086614173229" header="0.31496062992125984" footer="0.31496062992125984"/>
  <pageSetup paperSize="9" scale="49" fitToHeight="3" orientation="portrait" r:id="rId1"/>
  <headerFooter>
    <oddHeader>&amp;R&amp;P</oddHeader>
  </headerFooter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r:id="rId5">
            <anchor moveWithCells="1">
              <from>
                <xdr:col>4</xdr:col>
                <xdr:colOff>419100</xdr:colOff>
                <xdr:row>134</xdr:row>
                <xdr:rowOff>0</xdr:rowOff>
              </from>
              <to>
                <xdr:col>8</xdr:col>
                <xdr:colOff>590550</xdr:colOff>
                <xdr:row>140</xdr:row>
                <xdr:rowOff>171450</xdr:rowOff>
              </to>
            </anchor>
          </objectPr>
        </oleObject>
      </mc:Choice>
      <mc:Fallback>
        <oleObject progId="Word.Document.12" shapeId="1025" r:id="rId4"/>
      </mc:Fallback>
    </mc:AlternateContent>
    <mc:AlternateContent xmlns:mc="http://schemas.openxmlformats.org/markup-compatibility/2006">
      <mc:Choice Requires="x14">
        <oleObject progId="Word.Document.12" shapeId="1026" r:id="rId6">
          <objectPr defaultSize="0" r:id="rId7">
            <anchor moveWithCells="1">
              <from>
                <xdr:col>0</xdr:col>
                <xdr:colOff>504825</xdr:colOff>
                <xdr:row>133</xdr:row>
                <xdr:rowOff>152400</xdr:rowOff>
              </from>
              <to>
                <xdr:col>2</xdr:col>
                <xdr:colOff>3400425</xdr:colOff>
                <xdr:row>140</xdr:row>
                <xdr:rowOff>133350</xdr:rowOff>
              </to>
            </anchor>
          </objectPr>
        </oleObject>
      </mc:Choice>
      <mc:Fallback>
        <oleObject progId="Word.Document.12" shapeId="1026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5"/>
  <sheetViews>
    <sheetView showGridLines="0" topLeftCell="A40" zoomScaleNormal="100" zoomScaleSheetLayoutView="85" workbookViewId="0">
      <selection activeCell="C51" sqref="C51"/>
    </sheetView>
  </sheetViews>
  <sheetFormatPr defaultRowHeight="15" x14ac:dyDescent="0.25"/>
  <cols>
    <col min="1" max="1" width="10" customWidth="1"/>
    <col min="2" max="2" width="75" customWidth="1"/>
    <col min="3" max="3" width="31.28515625" style="1" customWidth="1"/>
    <col min="4" max="4" width="13.28515625" customWidth="1"/>
  </cols>
  <sheetData>
    <row r="1" spans="1:10" s="3" customFormat="1" ht="23.25" x14ac:dyDescent="0.25">
      <c r="A1" s="227" t="s">
        <v>4</v>
      </c>
      <c r="B1" s="228"/>
      <c r="C1" s="228"/>
      <c r="D1" s="113"/>
      <c r="E1" s="123"/>
      <c r="F1" s="123"/>
      <c r="G1" s="123"/>
      <c r="H1" s="5"/>
      <c r="I1" s="5"/>
      <c r="J1" s="5"/>
    </row>
    <row r="2" spans="1:10" s="3" customFormat="1" ht="15.75" x14ac:dyDescent="0.25">
      <c r="A2" s="230" t="str">
        <f>PLANILHA!A2</f>
        <v>SECRETARIA DE OBRAS</v>
      </c>
      <c r="B2" s="231"/>
      <c r="C2" s="231"/>
      <c r="D2" s="114"/>
      <c r="E2" s="93"/>
      <c r="F2" s="93"/>
      <c r="G2" s="93"/>
      <c r="H2" s="5"/>
      <c r="I2" s="5"/>
      <c r="J2" s="5"/>
    </row>
    <row r="3" spans="1:10" s="3" customFormat="1" ht="24.95" customHeight="1" x14ac:dyDescent="0.25">
      <c r="A3" s="6"/>
      <c r="B3" s="7"/>
      <c r="C3" s="8"/>
      <c r="D3" s="115"/>
      <c r="E3" s="7"/>
      <c r="F3" s="7"/>
      <c r="G3" s="101"/>
      <c r="H3" s="5"/>
      <c r="I3" s="5"/>
      <c r="J3" s="5"/>
    </row>
    <row r="4" spans="1:10" s="16" customFormat="1" ht="15.75" x14ac:dyDescent="0.25">
      <c r="A4" s="9" t="str">
        <f>PLANILHA!A4</f>
        <v>OBRA: ACADEMIA DA SAÚDE PRAÇA DO CATUMBI</v>
      </c>
      <c r="B4" s="10"/>
      <c r="C4" s="11"/>
      <c r="D4" s="116"/>
      <c r="E4" s="14"/>
      <c r="F4" s="4"/>
      <c r="G4" s="102"/>
      <c r="H4" s="103"/>
      <c r="I4" s="103"/>
      <c r="J4" s="103"/>
    </row>
    <row r="5" spans="1:10" s="16" customFormat="1" ht="15.75" x14ac:dyDescent="0.25">
      <c r="A5" s="9" t="str">
        <f>PLANILHA!A5</f>
        <v>LOCAL: PREFEITURA MUNICIPAL</v>
      </c>
      <c r="B5" s="10"/>
      <c r="C5" s="11"/>
      <c r="D5" s="117"/>
      <c r="E5" s="14"/>
      <c r="F5" s="14"/>
      <c r="G5" s="12"/>
      <c r="H5" s="103"/>
      <c r="I5" s="103"/>
      <c r="J5" s="103"/>
    </row>
    <row r="6" spans="1:10" s="16" customFormat="1" ht="15.75" x14ac:dyDescent="0.25">
      <c r="A6" s="18" t="s">
        <v>21</v>
      </c>
      <c r="B6" s="19"/>
      <c r="C6" s="20"/>
      <c r="D6" s="118"/>
      <c r="E6" s="112"/>
      <c r="F6" s="112"/>
      <c r="G6" s="112"/>
      <c r="H6" s="103"/>
      <c r="I6" s="103"/>
      <c r="J6" s="103"/>
    </row>
    <row r="7" spans="1:10" x14ac:dyDescent="0.25">
      <c r="A7" s="119"/>
      <c r="B7" s="120"/>
      <c r="C7" s="122"/>
      <c r="D7" s="121"/>
      <c r="E7" s="2"/>
      <c r="F7" s="2"/>
      <c r="G7" s="2"/>
      <c r="H7" s="2"/>
      <c r="I7" s="2"/>
      <c r="J7" s="2"/>
    </row>
    <row r="8" spans="1:10" x14ac:dyDescent="0.25">
      <c r="A8" s="97" t="s">
        <v>22</v>
      </c>
      <c r="B8" s="95" t="s">
        <v>23</v>
      </c>
      <c r="C8" s="96" t="s">
        <v>24</v>
      </c>
      <c r="D8" s="111" t="s">
        <v>29</v>
      </c>
      <c r="E8" s="2"/>
      <c r="F8" s="2"/>
      <c r="G8" s="2"/>
      <c r="H8" s="2"/>
      <c r="I8" s="2"/>
    </row>
    <row r="9" spans="1:10" x14ac:dyDescent="0.25">
      <c r="A9" s="140"/>
      <c r="B9" s="108"/>
      <c r="C9" s="148"/>
      <c r="D9" s="108"/>
      <c r="E9" s="2"/>
      <c r="F9" s="2"/>
      <c r="G9" s="2"/>
      <c r="H9" s="2"/>
      <c r="I9" s="2"/>
    </row>
    <row r="10" spans="1:10" x14ac:dyDescent="0.25">
      <c r="A10" s="124" t="str">
        <f>PLANILHA!A11</f>
        <v>1</v>
      </c>
      <c r="B10" s="94" t="str">
        <f>PLANILHA!C11</f>
        <v>SERVIÇOS PRELIMINARES</v>
      </c>
      <c r="C10" s="99">
        <f>PLANILHA!I11</f>
        <v>5922.8451519999999</v>
      </c>
      <c r="D10" s="109">
        <f>C10/$C$41</f>
        <v>3.6019272285868958E-2</v>
      </c>
      <c r="E10" s="2"/>
      <c r="F10" s="2"/>
      <c r="G10" s="2"/>
      <c r="H10" s="2"/>
      <c r="I10" s="2"/>
    </row>
    <row r="11" spans="1:10" x14ac:dyDescent="0.25">
      <c r="A11" s="125"/>
      <c r="B11" s="94"/>
      <c r="C11" s="99"/>
      <c r="D11" s="94"/>
    </row>
    <row r="12" spans="1:10" x14ac:dyDescent="0.25">
      <c r="A12" s="124" t="str">
        <f>PLANILHA!A15</f>
        <v>2</v>
      </c>
      <c r="B12" s="98" t="str">
        <f>PLANILHA!C15</f>
        <v>ADMINISTRAÇÃO LOCAL</v>
      </c>
      <c r="C12" s="99">
        <f>PLANILHA!I15</f>
        <v>8221.7662629999995</v>
      </c>
      <c r="D12" s="109">
        <f>C12/$C$41</f>
        <v>4.9999962872196373E-2</v>
      </c>
    </row>
    <row r="13" spans="1:10" x14ac:dyDescent="0.25">
      <c r="A13" s="125"/>
      <c r="B13" s="94"/>
      <c r="C13" s="99"/>
      <c r="D13" s="109"/>
    </row>
    <row r="14" spans="1:10" x14ac:dyDescent="0.25">
      <c r="A14" s="124" t="str">
        <f>PLANILHA!A17</f>
        <v>3</v>
      </c>
      <c r="B14" s="98" t="str">
        <f>PLANILHA!C17</f>
        <v>PROJETOS</v>
      </c>
      <c r="C14" s="99">
        <f>PLANILHA!I17</f>
        <v>1151.575</v>
      </c>
      <c r="D14" s="109">
        <f t="shared" ref="D14" si="0">C14/$C$41</f>
        <v>7.003204105140777E-3</v>
      </c>
    </row>
    <row r="15" spans="1:10" x14ac:dyDescent="0.25">
      <c r="A15" s="125"/>
      <c r="B15" s="94"/>
      <c r="C15" s="99"/>
      <c r="D15" s="109"/>
    </row>
    <row r="16" spans="1:10" x14ac:dyDescent="0.25">
      <c r="A16" s="124" t="str">
        <f>PLANILHA!A19</f>
        <v>4</v>
      </c>
      <c r="B16" s="98" t="str">
        <f>PLANILHA!C19</f>
        <v>FUNDAÇÃO</v>
      </c>
      <c r="C16" s="99">
        <f>PLANILHA!I19</f>
        <v>25344.061453189992</v>
      </c>
      <c r="D16" s="109">
        <f t="shared" ref="D16:D18" si="1">C16/$C$41</f>
        <v>0.15412772525447346</v>
      </c>
    </row>
    <row r="17" spans="1:4" x14ac:dyDescent="0.25">
      <c r="A17" s="125"/>
      <c r="B17" s="94"/>
      <c r="C17" s="99"/>
      <c r="D17" s="109"/>
    </row>
    <row r="18" spans="1:4" x14ac:dyDescent="0.25">
      <c r="A18" s="124" t="str">
        <f>PLANILHA!A28</f>
        <v>5</v>
      </c>
      <c r="B18" s="98" t="str">
        <f>PLANILHA!C28</f>
        <v>ESTRUTURA</v>
      </c>
      <c r="C18" s="99">
        <f>PLANILHA!I28</f>
        <v>7829.1661435200003</v>
      </c>
      <c r="D18" s="109">
        <f t="shared" si="1"/>
        <v>4.761239908484332E-2</v>
      </c>
    </row>
    <row r="19" spans="1:4" x14ac:dyDescent="0.25">
      <c r="A19" s="125"/>
      <c r="B19" s="94"/>
      <c r="C19" s="99"/>
      <c r="D19" s="109"/>
    </row>
    <row r="20" spans="1:4" x14ac:dyDescent="0.25">
      <c r="A20" s="124" t="str">
        <f>PLANILHA!A39</f>
        <v>6</v>
      </c>
      <c r="B20" s="98" t="str">
        <f>PLANILHA!C39</f>
        <v>PISO</v>
      </c>
      <c r="C20" s="99">
        <f>PLANILHA!I39</f>
        <v>57000.905435119988</v>
      </c>
      <c r="D20" s="109">
        <f t="shared" ref="D20" si="2">C20/$C$41</f>
        <v>0.34664609334170465</v>
      </c>
    </row>
    <row r="21" spans="1:4" x14ac:dyDescent="0.25">
      <c r="A21" s="125"/>
      <c r="B21" s="94"/>
      <c r="C21" s="99"/>
      <c r="D21" s="94"/>
    </row>
    <row r="22" spans="1:4" x14ac:dyDescent="0.25">
      <c r="A22" s="124" t="str">
        <f>PLANILHA!A47</f>
        <v>7</v>
      </c>
      <c r="B22" s="98" t="str">
        <f>PLANILHA!C47</f>
        <v>ALVENARIA</v>
      </c>
      <c r="C22" s="99">
        <f>PLANILHA!I47</f>
        <v>3649.7260205999996</v>
      </c>
      <c r="D22" s="109">
        <f>C22/$C$41</f>
        <v>2.2195494214536638E-2</v>
      </c>
    </row>
    <row r="23" spans="1:4" x14ac:dyDescent="0.25">
      <c r="A23" s="124"/>
      <c r="B23" s="98"/>
      <c r="C23" s="99"/>
      <c r="D23" s="109"/>
    </row>
    <row r="24" spans="1:4" x14ac:dyDescent="0.25">
      <c r="A24" s="124" t="str">
        <f>PLANILHA!A49</f>
        <v>8</v>
      </c>
      <c r="B24" s="98" t="str">
        <f>PLANILHA!C49</f>
        <v>ESQUADRIA</v>
      </c>
      <c r="C24" s="99">
        <f>PLANILHA!I49</f>
        <v>3773.5921785999999</v>
      </c>
      <c r="D24" s="109">
        <f>C24/$C$41</f>
        <v>2.2948775578054966E-2</v>
      </c>
    </row>
    <row r="25" spans="1:4" x14ac:dyDescent="0.25">
      <c r="A25" s="125"/>
      <c r="B25" s="94"/>
      <c r="C25" s="99"/>
      <c r="D25" s="94"/>
    </row>
    <row r="26" spans="1:4" x14ac:dyDescent="0.25">
      <c r="A26" s="124" t="str">
        <f>PLANILHA!A55</f>
        <v>9</v>
      </c>
      <c r="B26" s="98" t="str">
        <f>PLANILHA!C55</f>
        <v>COBERTURA</v>
      </c>
      <c r="C26" s="99">
        <f>PLANILHA!I55</f>
        <v>9648.182191079999</v>
      </c>
      <c r="D26" s="109">
        <f>C26/$C$41</f>
        <v>5.8674588392173835E-2</v>
      </c>
    </row>
    <row r="27" spans="1:4" x14ac:dyDescent="0.25">
      <c r="A27" s="125"/>
      <c r="B27" s="94"/>
      <c r="C27" s="99"/>
      <c r="D27" s="94"/>
    </row>
    <row r="28" spans="1:4" x14ac:dyDescent="0.25">
      <c r="A28" s="124" t="str">
        <f>PLANILHA!A59</f>
        <v>10</v>
      </c>
      <c r="B28" s="98" t="str">
        <f>PLANILHA!C59</f>
        <v>REVESTIMENTOS</v>
      </c>
      <c r="C28" s="99">
        <f>PLANILHA!I59</f>
        <v>6698.6175278899991</v>
      </c>
      <c r="D28" s="109">
        <f>C28/$C$41</f>
        <v>4.0737065123927843E-2</v>
      </c>
    </row>
    <row r="29" spans="1:4" x14ac:dyDescent="0.25">
      <c r="A29" s="125"/>
      <c r="B29" s="94"/>
      <c r="C29" s="99"/>
      <c r="D29" s="94"/>
    </row>
    <row r="30" spans="1:4" x14ac:dyDescent="0.25">
      <c r="A30" s="124" t="str">
        <f>PLANILHA!A63</f>
        <v>11</v>
      </c>
      <c r="B30" s="98" t="str">
        <f>PLANILHA!C63</f>
        <v>PINTURA</v>
      </c>
      <c r="C30" s="99">
        <f>PLANILHA!I63</f>
        <v>4040.4088722299994</v>
      </c>
      <c r="D30" s="109">
        <f>C30/$C$41</f>
        <v>2.457139830271441E-2</v>
      </c>
    </row>
    <row r="31" spans="1:4" x14ac:dyDescent="0.25">
      <c r="A31" s="125"/>
      <c r="B31" s="94"/>
      <c r="C31" s="99"/>
      <c r="D31" s="109"/>
    </row>
    <row r="32" spans="1:4" x14ac:dyDescent="0.25">
      <c r="A32" s="124" t="str">
        <f>PLANILHA!A69</f>
        <v>12</v>
      </c>
      <c r="B32" s="98" t="str">
        <f>PLANILHA!C69</f>
        <v>ELÉTRICA</v>
      </c>
      <c r="C32" s="99">
        <f>PLANILHA!I69</f>
        <v>8642.8034265999995</v>
      </c>
      <c r="D32" s="109">
        <f>C32/$C$41</f>
        <v>5.2560464092299579E-2</v>
      </c>
    </row>
    <row r="33" spans="1:4" x14ac:dyDescent="0.25">
      <c r="A33" s="125"/>
      <c r="B33" s="94"/>
      <c r="C33" s="99"/>
      <c r="D33" s="109"/>
    </row>
    <row r="34" spans="1:4" x14ac:dyDescent="0.25">
      <c r="A34" s="124" t="str">
        <f>PLANILHA!A93</f>
        <v>13</v>
      </c>
      <c r="B34" s="98" t="str">
        <f>PLANILHA!C93</f>
        <v>INSTALAÇÕES HIDROSSANITÁRIAS</v>
      </c>
      <c r="C34" s="99">
        <f>PLANILHA!I93</f>
        <v>5708.7985769099987</v>
      </c>
      <c r="D34" s="109">
        <f>C34/$C$41</f>
        <v>3.4717566488711486E-2</v>
      </c>
    </row>
    <row r="35" spans="1:4" s="186" customFormat="1" x14ac:dyDescent="0.25">
      <c r="A35" s="203"/>
      <c r="B35" s="200"/>
      <c r="C35" s="201"/>
      <c r="D35" s="202"/>
    </row>
    <row r="36" spans="1:4" s="186" customFormat="1" x14ac:dyDescent="0.25">
      <c r="A36" s="203" t="s">
        <v>268</v>
      </c>
      <c r="B36" s="200" t="s">
        <v>414</v>
      </c>
      <c r="C36" s="201">
        <f>PLANILHA!I117</f>
        <v>7801.008331</v>
      </c>
      <c r="D36" s="202">
        <f t="shared" ref="D36" si="3">C36/$C$41</f>
        <v>4.7441159775000845E-2</v>
      </c>
    </row>
    <row r="37" spans="1:4" x14ac:dyDescent="0.25">
      <c r="A37" s="125"/>
      <c r="B37" s="94"/>
      <c r="C37" s="99"/>
      <c r="D37" s="94"/>
    </row>
    <row r="38" spans="1:4" x14ac:dyDescent="0.25">
      <c r="A38" s="124" t="str">
        <f>PLANILHA!A124</f>
        <v>15</v>
      </c>
      <c r="B38" s="98" t="str">
        <f>PLANILHA!C124</f>
        <v>SERVIÇOS COMPLEMENTARES</v>
      </c>
      <c r="C38" s="99">
        <f>PLANILHA!I124</f>
        <v>9001.9907907999986</v>
      </c>
      <c r="D38" s="109">
        <f>C38/$C$41</f>
        <v>5.4744831088352923E-2</v>
      </c>
    </row>
    <row r="39" spans="1:4" x14ac:dyDescent="0.25">
      <c r="A39" s="125"/>
      <c r="B39" s="94"/>
      <c r="C39" s="99"/>
      <c r="D39" s="94"/>
    </row>
    <row r="40" spans="1:4" x14ac:dyDescent="0.25">
      <c r="A40" s="141"/>
      <c r="B40" s="110"/>
      <c r="C40" s="149"/>
      <c r="D40" s="110"/>
    </row>
    <row r="41" spans="1:4" ht="25.5" customHeight="1" x14ac:dyDescent="0.25">
      <c r="A41" s="235" t="s">
        <v>20</v>
      </c>
      <c r="B41" s="236"/>
      <c r="C41" s="100">
        <f>SUM(C10:C40)</f>
        <v>164435.44736253997</v>
      </c>
      <c r="D41" s="128">
        <f>SUM(D10:D40)</f>
        <v>1</v>
      </c>
    </row>
    <row r="42" spans="1:4" s="2" customFormat="1" x14ac:dyDescent="0.25">
      <c r="C42" s="80"/>
    </row>
    <row r="43" spans="1:4" s="2" customFormat="1" x14ac:dyDescent="0.25">
      <c r="C43" s="80"/>
    </row>
    <row r="44" spans="1:4" s="2" customFormat="1" x14ac:dyDescent="0.25">
      <c r="C44" s="80"/>
    </row>
    <row r="45" spans="1:4" s="2" customFormat="1" x14ac:dyDescent="0.25">
      <c r="C45" s="80"/>
    </row>
  </sheetData>
  <mergeCells count="3">
    <mergeCell ref="A41:B41"/>
    <mergeCell ref="A1:C1"/>
    <mergeCell ref="A2:C2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71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2049" r:id="rId4">
          <objectPr defaultSize="0" r:id="rId5">
            <anchor moveWithCells="1">
              <from>
                <xdr:col>1</xdr:col>
                <xdr:colOff>38100</xdr:colOff>
                <xdr:row>50</xdr:row>
                <xdr:rowOff>104775</xdr:rowOff>
              </from>
              <to>
                <xdr:col>1</xdr:col>
                <xdr:colOff>4238625</xdr:colOff>
                <xdr:row>57</xdr:row>
                <xdr:rowOff>85725</xdr:rowOff>
              </to>
            </anchor>
          </objectPr>
        </oleObject>
      </mc:Choice>
      <mc:Fallback>
        <oleObject progId="Word.Document.12" shapeId="2049" r:id="rId4"/>
      </mc:Fallback>
    </mc:AlternateContent>
    <mc:AlternateContent xmlns:mc="http://schemas.openxmlformats.org/markup-compatibility/2006">
      <mc:Choice Requires="x14">
        <oleObject progId="Word.Document.12" shapeId="2050" r:id="rId6">
          <objectPr defaultSize="0" r:id="rId7">
            <anchor moveWithCells="1">
              <from>
                <xdr:col>0</xdr:col>
                <xdr:colOff>485775</xdr:colOff>
                <xdr:row>42</xdr:row>
                <xdr:rowOff>28575</xdr:rowOff>
              </from>
              <to>
                <xdr:col>1</xdr:col>
                <xdr:colOff>4610100</xdr:colOff>
                <xdr:row>49</xdr:row>
                <xdr:rowOff>9525</xdr:rowOff>
              </to>
            </anchor>
          </objectPr>
        </oleObject>
      </mc:Choice>
      <mc:Fallback>
        <oleObject progId="Word.Document.12" shapeId="2050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showGridLines="0" showZeros="0" zoomScale="55" zoomScaleNormal="55" zoomScaleSheetLayoutView="90" workbookViewId="0">
      <selection activeCell="A47" sqref="A47"/>
    </sheetView>
  </sheetViews>
  <sheetFormatPr defaultRowHeight="15" x14ac:dyDescent="0.25"/>
  <cols>
    <col min="1" max="1" width="10.28515625" customWidth="1"/>
    <col min="2" max="2" width="72.5703125" customWidth="1"/>
    <col min="3" max="3" width="15.28515625" style="1" customWidth="1"/>
    <col min="4" max="9" width="12.7109375" customWidth="1"/>
    <col min="11" max="11" width="11.140625" customWidth="1"/>
  </cols>
  <sheetData>
    <row r="1" spans="1:12" s="3" customFormat="1" ht="23.25" x14ac:dyDescent="0.25">
      <c r="A1" s="227" t="s">
        <v>4</v>
      </c>
      <c r="B1" s="228"/>
      <c r="C1" s="228"/>
      <c r="D1" s="92"/>
      <c r="E1" s="92"/>
      <c r="F1" s="92"/>
      <c r="G1" s="92"/>
      <c r="H1" s="92"/>
      <c r="I1" s="113"/>
      <c r="J1" s="5"/>
      <c r="K1" s="5"/>
    </row>
    <row r="2" spans="1:12" s="3" customFormat="1" ht="15.75" x14ac:dyDescent="0.25">
      <c r="A2" s="230" t="s">
        <v>275</v>
      </c>
      <c r="B2" s="231"/>
      <c r="C2" s="231"/>
      <c r="D2" s="93"/>
      <c r="E2" s="93"/>
      <c r="F2" s="93"/>
      <c r="G2" s="93"/>
      <c r="H2" s="93"/>
      <c r="I2" s="114"/>
      <c r="J2" s="5"/>
      <c r="K2" s="5"/>
    </row>
    <row r="3" spans="1:12" s="3" customFormat="1" ht="24.95" customHeight="1" x14ac:dyDescent="0.25">
      <c r="A3" s="6"/>
      <c r="B3" s="7"/>
      <c r="C3" s="8"/>
      <c r="D3" s="5"/>
      <c r="E3" s="4"/>
      <c r="F3" s="4"/>
      <c r="G3" s="7"/>
      <c r="H3" s="7"/>
      <c r="I3" s="81"/>
      <c r="J3" s="5"/>
      <c r="K3" s="5"/>
    </row>
    <row r="4" spans="1:12" s="16" customFormat="1" ht="15.75" x14ac:dyDescent="0.25">
      <c r="A4" s="9" t="str">
        <f>'PLANILHA RESUMO'!A4</f>
        <v>OBRA: ACADEMIA DA SAÚDE PRAÇA DO CATUMBI</v>
      </c>
      <c r="B4" s="10"/>
      <c r="C4" s="11"/>
      <c r="D4" s="12"/>
      <c r="E4" s="13"/>
      <c r="F4" s="13"/>
      <c r="G4" s="14"/>
      <c r="H4" s="4"/>
      <c r="I4" s="82"/>
      <c r="J4" s="103"/>
      <c r="K4" s="103"/>
    </row>
    <row r="5" spans="1:12" s="16" customFormat="1" ht="15.75" x14ac:dyDescent="0.25">
      <c r="A5" s="9" t="str">
        <f>PLANILHA!A5</f>
        <v>LOCAL: PREFEITURA MUNICIPAL</v>
      </c>
      <c r="B5" s="10"/>
      <c r="C5" s="11"/>
      <c r="D5" s="12"/>
      <c r="E5" s="17"/>
      <c r="F5" s="17"/>
      <c r="G5" s="14"/>
      <c r="H5" s="14"/>
      <c r="I5" s="15"/>
      <c r="J5" s="103"/>
      <c r="K5" s="103"/>
    </row>
    <row r="6" spans="1:12" s="16" customFormat="1" ht="15.75" x14ac:dyDescent="0.25">
      <c r="A6" s="129" t="s">
        <v>30</v>
      </c>
      <c r="B6" s="130"/>
      <c r="C6" s="131"/>
      <c r="D6" s="239"/>
      <c r="E6" s="239"/>
      <c r="F6" s="239"/>
      <c r="G6" s="239"/>
      <c r="H6" s="239"/>
      <c r="I6" s="240"/>
      <c r="J6" s="103"/>
      <c r="K6" s="103"/>
    </row>
    <row r="7" spans="1:12" x14ac:dyDescent="0.25">
      <c r="A7" s="238" t="s">
        <v>22</v>
      </c>
      <c r="B7" s="238" t="s">
        <v>23</v>
      </c>
      <c r="C7" s="237" t="s">
        <v>24</v>
      </c>
      <c r="D7" s="241" t="s">
        <v>17</v>
      </c>
      <c r="E7" s="242"/>
      <c r="F7" s="242"/>
      <c r="G7" s="242"/>
      <c r="H7" s="242"/>
      <c r="I7" s="243"/>
      <c r="J7" s="2"/>
      <c r="K7" s="2"/>
    </row>
    <row r="8" spans="1:12" x14ac:dyDescent="0.25">
      <c r="A8" s="238"/>
      <c r="B8" s="238"/>
      <c r="C8" s="237"/>
      <c r="D8" s="126">
        <v>1</v>
      </c>
      <c r="E8" s="127">
        <v>2</v>
      </c>
      <c r="F8" s="127">
        <v>3</v>
      </c>
      <c r="G8" s="127">
        <v>4</v>
      </c>
      <c r="H8" s="127">
        <v>5</v>
      </c>
      <c r="I8" s="127">
        <v>6</v>
      </c>
      <c r="J8" s="2"/>
      <c r="K8" s="2"/>
    </row>
    <row r="9" spans="1:12" x14ac:dyDescent="0.25">
      <c r="A9" s="155"/>
      <c r="B9" s="159"/>
      <c r="C9" s="156"/>
      <c r="D9" s="157"/>
      <c r="E9" s="158"/>
      <c r="F9" s="158"/>
      <c r="G9" s="158"/>
      <c r="H9" s="158"/>
      <c r="I9" s="158"/>
      <c r="J9" s="2"/>
      <c r="K9" s="2"/>
    </row>
    <row r="10" spans="1:12" x14ac:dyDescent="0.25">
      <c r="A10" s="124" t="str">
        <f>'PLANILHA RESUMO'!A10</f>
        <v>1</v>
      </c>
      <c r="B10" s="152" t="str">
        <f>PLANILHA!C11</f>
        <v>SERVIÇOS PRELIMINARES</v>
      </c>
      <c r="C10" s="161">
        <f>PLANILHA!I11</f>
        <v>5922.8451519999999</v>
      </c>
      <c r="D10" s="104">
        <v>1</v>
      </c>
      <c r="E10" s="104">
        <v>0</v>
      </c>
      <c r="F10" s="104">
        <v>0</v>
      </c>
      <c r="G10" s="104">
        <v>0</v>
      </c>
      <c r="H10" s="104">
        <v>0</v>
      </c>
      <c r="I10" s="104">
        <v>0</v>
      </c>
      <c r="J10" s="2"/>
      <c r="K10" s="105">
        <f>SUM(D10:I10)</f>
        <v>1</v>
      </c>
    </row>
    <row r="11" spans="1:12" x14ac:dyDescent="0.25">
      <c r="A11" s="125"/>
      <c r="B11" s="2"/>
      <c r="C11" s="161"/>
      <c r="D11" s="106">
        <f>D$10*$C$10</f>
        <v>5922.8451519999999</v>
      </c>
      <c r="E11" s="106">
        <f t="shared" ref="E11:I11" si="0">E$10*$C$10</f>
        <v>0</v>
      </c>
      <c r="F11" s="106">
        <f t="shared" si="0"/>
        <v>0</v>
      </c>
      <c r="G11" s="106">
        <f t="shared" si="0"/>
        <v>0</v>
      </c>
      <c r="H11" s="106">
        <f t="shared" si="0"/>
        <v>0</v>
      </c>
      <c r="I11" s="106">
        <f t="shared" si="0"/>
        <v>0</v>
      </c>
      <c r="K11" s="1">
        <f>SUM(D11:J11)</f>
        <v>5922.8451519999999</v>
      </c>
      <c r="L11" s="1">
        <f>C10-K11</f>
        <v>0</v>
      </c>
    </row>
    <row r="12" spans="1:12" x14ac:dyDescent="0.25">
      <c r="A12" s="124" t="str">
        <f>'PLANILHA RESUMO'!A12</f>
        <v>2</v>
      </c>
      <c r="B12" s="152" t="str">
        <f>PLANILHA!C15</f>
        <v>ADMINISTRAÇÃO LOCAL</v>
      </c>
      <c r="C12" s="161">
        <f>'PLANILHA RESUMO'!C12</f>
        <v>8221.7662629999995</v>
      </c>
      <c r="D12" s="104">
        <v>0.12</v>
      </c>
      <c r="E12" s="104">
        <v>0.2</v>
      </c>
      <c r="F12" s="104">
        <v>0.18</v>
      </c>
      <c r="G12" s="104">
        <v>0.18</v>
      </c>
      <c r="H12" s="104">
        <v>0.09</v>
      </c>
      <c r="I12" s="104">
        <v>0.23</v>
      </c>
      <c r="K12" s="105">
        <f>SUM(D12:I12)</f>
        <v>0.99999999999999989</v>
      </c>
    </row>
    <row r="13" spans="1:12" x14ac:dyDescent="0.25">
      <c r="A13" s="94"/>
      <c r="B13" s="2"/>
      <c r="C13" s="161"/>
      <c r="D13" s="106">
        <f>D$12*$C$12</f>
        <v>986.61195155999985</v>
      </c>
      <c r="E13" s="106">
        <f>E$12*$C$12</f>
        <v>1644.3532525999999</v>
      </c>
      <c r="F13" s="106">
        <f t="shared" ref="F13:I13" si="1">F$12*$C$12</f>
        <v>1479.9179273399998</v>
      </c>
      <c r="G13" s="106">
        <f t="shared" si="1"/>
        <v>1479.9179273399998</v>
      </c>
      <c r="H13" s="106">
        <f t="shared" si="1"/>
        <v>739.95896366999989</v>
      </c>
      <c r="I13" s="106">
        <f t="shared" si="1"/>
        <v>1891.00624049</v>
      </c>
      <c r="K13" s="1">
        <f>SUM(D13:J13)</f>
        <v>8221.7662629999995</v>
      </c>
      <c r="L13" s="1">
        <f>C12-K13</f>
        <v>0</v>
      </c>
    </row>
    <row r="14" spans="1:12" x14ac:dyDescent="0.25">
      <c r="A14" s="124" t="str">
        <f>PLANILHA!A17</f>
        <v>3</v>
      </c>
      <c r="B14" s="152" t="str">
        <f>PLANILHA!C17</f>
        <v>PROJETOS</v>
      </c>
      <c r="C14" s="161">
        <f>PLANILHA!I17</f>
        <v>1151.575</v>
      </c>
      <c r="D14" s="104">
        <v>1</v>
      </c>
      <c r="E14" s="104">
        <v>0</v>
      </c>
      <c r="F14" s="104">
        <v>0</v>
      </c>
      <c r="G14" s="104">
        <v>0</v>
      </c>
      <c r="H14" s="104">
        <v>0</v>
      </c>
      <c r="I14" s="104">
        <v>0</v>
      </c>
      <c r="K14" s="1"/>
      <c r="L14" s="1"/>
    </row>
    <row r="15" spans="1:12" x14ac:dyDescent="0.25">
      <c r="A15" s="94"/>
      <c r="B15" s="2"/>
      <c r="C15" s="161"/>
      <c r="D15" s="106">
        <f>D$14*$C$14</f>
        <v>1151.575</v>
      </c>
      <c r="E15" s="106">
        <f t="shared" ref="E15:I15" si="2">E$14*$C$14</f>
        <v>0</v>
      </c>
      <c r="F15" s="106">
        <f t="shared" si="2"/>
        <v>0</v>
      </c>
      <c r="G15" s="106">
        <f t="shared" si="2"/>
        <v>0</v>
      </c>
      <c r="H15" s="106">
        <f t="shared" si="2"/>
        <v>0</v>
      </c>
      <c r="I15" s="106">
        <f t="shared" si="2"/>
        <v>0</v>
      </c>
      <c r="K15" s="1"/>
      <c r="L15" s="1"/>
    </row>
    <row r="16" spans="1:12" x14ac:dyDescent="0.25">
      <c r="A16" s="124" t="str">
        <f>PLANILHA!A19</f>
        <v>4</v>
      </c>
      <c r="B16" s="152" t="str">
        <f>PLANILHA!C19</f>
        <v>FUNDAÇÃO</v>
      </c>
      <c r="C16" s="161">
        <f>PLANILHA!I19</f>
        <v>25344.061453189992</v>
      </c>
      <c r="D16" s="104">
        <v>0.5</v>
      </c>
      <c r="E16" s="104">
        <v>0.5</v>
      </c>
      <c r="F16" s="104">
        <v>0</v>
      </c>
      <c r="G16" s="104">
        <v>0</v>
      </c>
      <c r="H16" s="104">
        <v>0</v>
      </c>
      <c r="I16" s="104">
        <v>0</v>
      </c>
      <c r="K16" s="1"/>
      <c r="L16" s="1"/>
    </row>
    <row r="17" spans="1:12" x14ac:dyDescent="0.25">
      <c r="A17" s="94"/>
      <c r="B17" s="2"/>
      <c r="C17" s="161"/>
      <c r="D17" s="106">
        <f>D$16*$C$16</f>
        <v>12672.030726594996</v>
      </c>
      <c r="E17" s="106">
        <f t="shared" ref="E17:I17" si="3">E$16*$C$16</f>
        <v>12672.030726594996</v>
      </c>
      <c r="F17" s="106">
        <f t="shared" si="3"/>
        <v>0</v>
      </c>
      <c r="G17" s="106">
        <f t="shared" si="3"/>
        <v>0</v>
      </c>
      <c r="H17" s="106">
        <f t="shared" si="3"/>
        <v>0</v>
      </c>
      <c r="I17" s="106">
        <f t="shared" si="3"/>
        <v>0</v>
      </c>
      <c r="K17" s="1"/>
      <c r="L17" s="1"/>
    </row>
    <row r="18" spans="1:12" x14ac:dyDescent="0.25">
      <c r="A18" s="124" t="str">
        <f>PLANILHA!A28</f>
        <v>5</v>
      </c>
      <c r="B18" s="152" t="str">
        <f>PLANILHA!C28</f>
        <v>ESTRUTURA</v>
      </c>
      <c r="C18" s="161">
        <f>PLANILHA!I28</f>
        <v>7829.1661435200003</v>
      </c>
      <c r="D18" s="104">
        <v>0</v>
      </c>
      <c r="E18" s="104">
        <v>0.5</v>
      </c>
      <c r="F18" s="104">
        <v>0.5</v>
      </c>
      <c r="G18" s="104">
        <v>0</v>
      </c>
      <c r="H18" s="104">
        <v>0</v>
      </c>
      <c r="I18" s="104">
        <v>0</v>
      </c>
      <c r="K18" s="1"/>
      <c r="L18" s="1"/>
    </row>
    <row r="19" spans="1:12" x14ac:dyDescent="0.25">
      <c r="A19" s="94"/>
      <c r="B19" s="2"/>
      <c r="C19" s="161"/>
      <c r="D19" s="106">
        <f>D$18*$C$18</f>
        <v>0</v>
      </c>
      <c r="E19" s="106">
        <f t="shared" ref="E19:I19" si="4">E$18*$C$18</f>
        <v>3914.5830717600002</v>
      </c>
      <c r="F19" s="106">
        <f t="shared" si="4"/>
        <v>3914.5830717600002</v>
      </c>
      <c r="G19" s="106">
        <f t="shared" si="4"/>
        <v>0</v>
      </c>
      <c r="H19" s="106">
        <f t="shared" si="4"/>
        <v>0</v>
      </c>
      <c r="I19" s="106">
        <f t="shared" si="4"/>
        <v>0</v>
      </c>
      <c r="K19" s="1"/>
      <c r="L19" s="1"/>
    </row>
    <row r="20" spans="1:12" x14ac:dyDescent="0.25">
      <c r="A20" s="124" t="str">
        <f>'PLANILHA RESUMO'!A20</f>
        <v>6</v>
      </c>
      <c r="B20" s="152" t="str">
        <f>PLANILHA!C39</f>
        <v>PISO</v>
      </c>
      <c r="C20" s="161">
        <f>'PLANILHA RESUMO'!C20</f>
        <v>57000.905435119988</v>
      </c>
      <c r="D20" s="104">
        <v>0</v>
      </c>
      <c r="E20" s="104">
        <v>0.2</v>
      </c>
      <c r="F20" s="104">
        <v>0.2</v>
      </c>
      <c r="G20" s="104">
        <v>0.2</v>
      </c>
      <c r="H20" s="104">
        <v>0.2</v>
      </c>
      <c r="I20" s="104">
        <v>0.2</v>
      </c>
      <c r="K20" s="1"/>
      <c r="L20" s="1"/>
    </row>
    <row r="21" spans="1:12" x14ac:dyDescent="0.25">
      <c r="A21" s="94"/>
      <c r="B21" s="2"/>
      <c r="C21" s="161"/>
      <c r="D21" s="106">
        <f>D$20*$C$20</f>
        <v>0</v>
      </c>
      <c r="E21" s="106">
        <f t="shared" ref="E21:I21" si="5">E$20*$C$20</f>
        <v>11400.181087023999</v>
      </c>
      <c r="F21" s="106">
        <f t="shared" si="5"/>
        <v>11400.181087023999</v>
      </c>
      <c r="G21" s="106">
        <f t="shared" si="5"/>
        <v>11400.181087023999</v>
      </c>
      <c r="H21" s="106">
        <f t="shared" si="5"/>
        <v>11400.181087023999</v>
      </c>
      <c r="I21" s="106">
        <f t="shared" si="5"/>
        <v>11400.181087023999</v>
      </c>
      <c r="K21" s="1"/>
      <c r="L21" s="1"/>
    </row>
    <row r="22" spans="1:12" x14ac:dyDescent="0.25">
      <c r="A22" s="124" t="str">
        <f>'PLANILHA RESUMO'!A22</f>
        <v>7</v>
      </c>
      <c r="B22" s="152" t="str">
        <f>PLANILHA!C47</f>
        <v>ALVENARIA</v>
      </c>
      <c r="C22" s="161">
        <f>'PLANILHA RESUMO'!C22</f>
        <v>3649.7260205999996</v>
      </c>
      <c r="D22" s="104">
        <v>0</v>
      </c>
      <c r="E22" s="104">
        <v>1</v>
      </c>
      <c r="F22" s="104">
        <v>0</v>
      </c>
      <c r="G22" s="104">
        <v>0</v>
      </c>
      <c r="H22" s="104">
        <v>0</v>
      </c>
      <c r="I22" s="104">
        <v>0</v>
      </c>
      <c r="K22" s="105">
        <f>SUM(D22:I22)</f>
        <v>1</v>
      </c>
    </row>
    <row r="23" spans="1:12" x14ac:dyDescent="0.25">
      <c r="A23" s="124">
        <f>'PLANILHA RESUMO'!A25</f>
        <v>0</v>
      </c>
      <c r="B23" s="2"/>
      <c r="C23" s="161"/>
      <c r="D23" s="106">
        <f>D$22*$C$22</f>
        <v>0</v>
      </c>
      <c r="E23" s="106">
        <f>E$22*$C$22</f>
        <v>3649.7260205999996</v>
      </c>
      <c r="F23" s="106">
        <f t="shared" ref="F23:I23" si="6">F$22*$C$22</f>
        <v>0</v>
      </c>
      <c r="G23" s="106">
        <f t="shared" si="6"/>
        <v>0</v>
      </c>
      <c r="H23" s="106">
        <f t="shared" si="6"/>
        <v>0</v>
      </c>
      <c r="I23" s="106">
        <f t="shared" si="6"/>
        <v>0</v>
      </c>
      <c r="K23" s="1">
        <f>SUM(D23:J23)</f>
        <v>3649.7260205999996</v>
      </c>
      <c r="L23" s="1">
        <f>C22-K23</f>
        <v>0</v>
      </c>
    </row>
    <row r="24" spans="1:12" x14ac:dyDescent="0.25">
      <c r="A24" s="124" t="str">
        <f>'PLANILHA RESUMO'!A24</f>
        <v>8</v>
      </c>
      <c r="B24" s="152" t="str">
        <f>PLANILHA!C49</f>
        <v>ESQUADRIA</v>
      </c>
      <c r="C24" s="161">
        <f>'PLANILHA RESUMO'!C24</f>
        <v>3773.5921785999999</v>
      </c>
      <c r="D24" s="104">
        <v>0</v>
      </c>
      <c r="E24" s="104">
        <v>0</v>
      </c>
      <c r="F24" s="104">
        <v>1</v>
      </c>
      <c r="G24" s="104">
        <v>0</v>
      </c>
      <c r="H24" s="104">
        <v>0</v>
      </c>
      <c r="I24" s="104">
        <v>0</v>
      </c>
      <c r="K24" s="105">
        <f>SUM(D24:I24)</f>
        <v>1</v>
      </c>
    </row>
    <row r="25" spans="1:12" x14ac:dyDescent="0.25">
      <c r="A25" s="124">
        <f>'PLANILHA RESUMO'!A25</f>
        <v>0</v>
      </c>
      <c r="B25" s="2"/>
      <c r="C25" s="161"/>
      <c r="D25" s="106">
        <f>D$24*$C$24</f>
        <v>0</v>
      </c>
      <c r="E25" s="106">
        <f t="shared" ref="E25:I25" si="7">E$24*$C$24</f>
        <v>0</v>
      </c>
      <c r="F25" s="106">
        <f t="shared" si="7"/>
        <v>3773.5921785999999</v>
      </c>
      <c r="G25" s="106">
        <f t="shared" si="7"/>
        <v>0</v>
      </c>
      <c r="H25" s="106">
        <f t="shared" si="7"/>
        <v>0</v>
      </c>
      <c r="I25" s="106">
        <f t="shared" si="7"/>
        <v>0</v>
      </c>
      <c r="K25" s="1">
        <f>SUM(D25:J25)</f>
        <v>3773.5921785999999</v>
      </c>
      <c r="L25" s="1">
        <f>C24-K25</f>
        <v>0</v>
      </c>
    </row>
    <row r="26" spans="1:12" x14ac:dyDescent="0.25">
      <c r="A26" s="124" t="str">
        <f>'PLANILHA RESUMO'!A26</f>
        <v>9</v>
      </c>
      <c r="B26" s="152" t="str">
        <f>PLANILHA!C55</f>
        <v>COBERTURA</v>
      </c>
      <c r="C26" s="161">
        <f>'PLANILHA RESUMO'!C26</f>
        <v>9648.182191079999</v>
      </c>
      <c r="D26" s="104">
        <v>0</v>
      </c>
      <c r="E26" s="104">
        <v>0</v>
      </c>
      <c r="F26" s="104">
        <v>1</v>
      </c>
      <c r="G26" s="104">
        <v>0</v>
      </c>
      <c r="H26" s="104">
        <v>0</v>
      </c>
      <c r="I26" s="104">
        <v>0</v>
      </c>
      <c r="K26" s="105">
        <f>SUM(D26:I26)</f>
        <v>1</v>
      </c>
    </row>
    <row r="27" spans="1:12" x14ac:dyDescent="0.25">
      <c r="A27" s="124">
        <f>'PLANILHA RESUMO'!A27</f>
        <v>0</v>
      </c>
      <c r="B27" s="2"/>
      <c r="C27" s="161"/>
      <c r="D27" s="106">
        <f>D$26*$C$26</f>
        <v>0</v>
      </c>
      <c r="E27" s="106">
        <f>E$26*$C$26</f>
        <v>0</v>
      </c>
      <c r="F27" s="106">
        <f t="shared" ref="F27:I27" si="8">F$26*$C$26</f>
        <v>9648.182191079999</v>
      </c>
      <c r="G27" s="106">
        <f t="shared" si="8"/>
        <v>0</v>
      </c>
      <c r="H27" s="106">
        <f t="shared" si="8"/>
        <v>0</v>
      </c>
      <c r="I27" s="106">
        <f t="shared" si="8"/>
        <v>0</v>
      </c>
      <c r="K27" s="1">
        <f>SUM(D27:J27)</f>
        <v>9648.182191079999</v>
      </c>
      <c r="L27" s="1">
        <f>C26-K27</f>
        <v>0</v>
      </c>
    </row>
    <row r="28" spans="1:12" x14ac:dyDescent="0.25">
      <c r="A28" s="151" t="str">
        <f>'PLANILHA RESUMO'!A28</f>
        <v>10</v>
      </c>
      <c r="B28" s="152" t="str">
        <f>'PLANILHA RESUMO'!B28</f>
        <v>REVESTIMENTOS</v>
      </c>
      <c r="C28" s="161">
        <f>'PLANILHA RESUMO'!C28</f>
        <v>6698.6175278899991</v>
      </c>
      <c r="D28" s="104">
        <v>0</v>
      </c>
      <c r="E28" s="104">
        <v>0</v>
      </c>
      <c r="F28" s="104">
        <v>0</v>
      </c>
      <c r="G28" s="104">
        <v>0.5</v>
      </c>
      <c r="H28" s="104">
        <v>0.5</v>
      </c>
      <c r="I28" s="104">
        <v>0</v>
      </c>
      <c r="K28" s="105">
        <f>SUM(D28:I28)</f>
        <v>1</v>
      </c>
    </row>
    <row r="29" spans="1:12" x14ac:dyDescent="0.25">
      <c r="A29" s="124">
        <f>'PLANILHA RESUMO'!A27</f>
        <v>0</v>
      </c>
      <c r="B29" s="2"/>
      <c r="C29" s="161"/>
      <c r="D29" s="106">
        <f>D$28*$C$28</f>
        <v>0</v>
      </c>
      <c r="E29" s="106">
        <f t="shared" ref="E29:I29" si="9">E$28*$C$28</f>
        <v>0</v>
      </c>
      <c r="F29" s="106">
        <f t="shared" si="9"/>
        <v>0</v>
      </c>
      <c r="G29" s="106">
        <f t="shared" si="9"/>
        <v>3349.3087639449996</v>
      </c>
      <c r="H29" s="106">
        <f t="shared" si="9"/>
        <v>3349.3087639449996</v>
      </c>
      <c r="I29" s="106">
        <f t="shared" si="9"/>
        <v>0</v>
      </c>
      <c r="K29" s="1">
        <f>SUM(D29:J29)</f>
        <v>6698.6175278899991</v>
      </c>
      <c r="L29" s="1">
        <f>C28-K29</f>
        <v>0</v>
      </c>
    </row>
    <row r="30" spans="1:12" x14ac:dyDescent="0.25">
      <c r="A30" s="153" t="str">
        <f>'PLANILHA RESUMO'!A30</f>
        <v>11</v>
      </c>
      <c r="B30" s="150" t="str">
        <f>'PLANILHA RESUMO'!B30</f>
        <v>PINTURA</v>
      </c>
      <c r="C30" s="161">
        <f>'PLANILHA RESUMO'!C30</f>
        <v>4040.4088722299994</v>
      </c>
      <c r="D30" s="104">
        <v>0</v>
      </c>
      <c r="E30" s="104">
        <v>0</v>
      </c>
      <c r="F30" s="104">
        <v>0</v>
      </c>
      <c r="G30" s="104">
        <v>0</v>
      </c>
      <c r="H30" s="104">
        <v>0</v>
      </c>
      <c r="I30" s="104">
        <v>1</v>
      </c>
      <c r="K30" s="105">
        <f>SUM(D30:I30)</f>
        <v>1</v>
      </c>
    </row>
    <row r="31" spans="1:12" x14ac:dyDescent="0.25">
      <c r="A31" s="154">
        <f>'PLANILHA RESUMO'!A27</f>
        <v>0</v>
      </c>
      <c r="B31" s="8"/>
      <c r="C31" s="161"/>
      <c r="D31" s="106">
        <f>D$30*$C$30</f>
        <v>0</v>
      </c>
      <c r="E31" s="106">
        <f t="shared" ref="E31:I31" si="10">E$30*$C$30</f>
        <v>0</v>
      </c>
      <c r="F31" s="106">
        <f t="shared" si="10"/>
        <v>0</v>
      </c>
      <c r="G31" s="106">
        <f t="shared" si="10"/>
        <v>0</v>
      </c>
      <c r="H31" s="106">
        <f t="shared" si="10"/>
        <v>0</v>
      </c>
      <c r="I31" s="106">
        <f t="shared" si="10"/>
        <v>4040.4088722299994</v>
      </c>
      <c r="K31" s="1">
        <f>SUM(D31:J31)</f>
        <v>4040.4088722299994</v>
      </c>
      <c r="L31" s="1">
        <f>C30-K31</f>
        <v>0</v>
      </c>
    </row>
    <row r="32" spans="1:12" x14ac:dyDescent="0.25">
      <c r="A32" s="153" t="str">
        <f>'PLANILHA RESUMO'!A32</f>
        <v>12</v>
      </c>
      <c r="B32" s="150" t="str">
        <f>'PLANILHA RESUMO'!B32</f>
        <v>ELÉTRICA</v>
      </c>
      <c r="C32" s="161">
        <f>'PLANILHA RESUMO'!C32</f>
        <v>8642.8034265999995</v>
      </c>
      <c r="D32" s="104">
        <v>0</v>
      </c>
      <c r="E32" s="104">
        <v>0</v>
      </c>
      <c r="F32" s="104">
        <v>0</v>
      </c>
      <c r="G32" s="104">
        <v>1</v>
      </c>
      <c r="H32" s="104">
        <v>0</v>
      </c>
      <c r="I32" s="104">
        <v>0</v>
      </c>
      <c r="K32" s="105">
        <f>SUM(D32:I32)</f>
        <v>1</v>
      </c>
    </row>
    <row r="33" spans="1:12" x14ac:dyDescent="0.25">
      <c r="A33" s="154">
        <f>'PLANILHA RESUMO'!A29</f>
        <v>0</v>
      </c>
      <c r="B33" s="8"/>
      <c r="C33" s="161"/>
      <c r="D33" s="106">
        <f>D$32*$C$32</f>
        <v>0</v>
      </c>
      <c r="E33" s="106">
        <f>E$32*$C$32</f>
        <v>0</v>
      </c>
      <c r="F33" s="106">
        <f t="shared" ref="F33:I33" si="11">F$32*$C$32</f>
        <v>0</v>
      </c>
      <c r="G33" s="106">
        <f t="shared" si="11"/>
        <v>8642.8034265999995</v>
      </c>
      <c r="H33" s="106">
        <f t="shared" si="11"/>
        <v>0</v>
      </c>
      <c r="I33" s="106">
        <f t="shared" si="11"/>
        <v>0</v>
      </c>
      <c r="K33" s="1">
        <f>SUM(D33:J33)</f>
        <v>8642.8034265999995</v>
      </c>
      <c r="L33" s="1">
        <f>C32-K33</f>
        <v>0</v>
      </c>
    </row>
    <row r="34" spans="1:12" x14ac:dyDescent="0.25">
      <c r="A34" s="153" t="str">
        <f>'PLANILHA RESUMO'!A34</f>
        <v>13</v>
      </c>
      <c r="B34" s="150" t="str">
        <f>'PLANILHA RESUMO'!B34</f>
        <v>INSTALAÇÕES HIDROSSANITÁRIAS</v>
      </c>
      <c r="C34" s="161">
        <f>'PLANILHA RESUMO'!C34</f>
        <v>5708.7985769099987</v>
      </c>
      <c r="D34" s="104">
        <v>0</v>
      </c>
      <c r="E34" s="104">
        <v>0</v>
      </c>
      <c r="F34" s="104">
        <v>0</v>
      </c>
      <c r="G34" s="104">
        <v>1</v>
      </c>
      <c r="H34" s="104">
        <v>0</v>
      </c>
      <c r="I34" s="104">
        <v>0</v>
      </c>
      <c r="K34" s="105">
        <f t="shared" ref="K34" si="12">SUM(D34:I34)</f>
        <v>1</v>
      </c>
    </row>
    <row r="35" spans="1:12" x14ac:dyDescent="0.25">
      <c r="A35" s="154"/>
      <c r="B35" s="8"/>
      <c r="C35" s="161"/>
      <c r="D35" s="106">
        <f>D$34*$C$34</f>
        <v>0</v>
      </c>
      <c r="E35" s="106">
        <f>E$34*$C$34</f>
        <v>0</v>
      </c>
      <c r="F35" s="106">
        <f t="shared" ref="F35:I35" si="13">F$34*$C$34</f>
        <v>0</v>
      </c>
      <c r="G35" s="106">
        <f t="shared" si="13"/>
        <v>5708.7985769099987</v>
      </c>
      <c r="H35" s="106">
        <f t="shared" si="13"/>
        <v>0</v>
      </c>
      <c r="I35" s="106">
        <f t="shared" si="13"/>
        <v>0</v>
      </c>
      <c r="K35" s="1">
        <f t="shared" ref="K35" si="14">SUM(D35:J35)</f>
        <v>5708.7985769099987</v>
      </c>
      <c r="L35" s="1">
        <f t="shared" ref="L35" si="15">C34-K35</f>
        <v>0</v>
      </c>
    </row>
    <row r="36" spans="1:12" s="186" customFormat="1" x14ac:dyDescent="0.25">
      <c r="A36" s="209" t="str">
        <f>PLANILHA!A117</f>
        <v>14</v>
      </c>
      <c r="B36" s="208" t="str">
        <f>PLANILHA!C117</f>
        <v>EQUIPAMENTOS</v>
      </c>
      <c r="C36" s="213">
        <f>PLANILHA!I117</f>
        <v>7801.008331</v>
      </c>
      <c r="D36" s="185"/>
      <c r="E36" s="185"/>
      <c r="F36" s="185"/>
      <c r="G36" s="185"/>
      <c r="H36" s="185"/>
      <c r="I36" s="104">
        <v>1</v>
      </c>
      <c r="K36" s="187"/>
      <c r="L36" s="187"/>
    </row>
    <row r="37" spans="1:12" s="186" customFormat="1" x14ac:dyDescent="0.25">
      <c r="A37" s="210"/>
      <c r="B37" s="188"/>
      <c r="C37" s="213"/>
      <c r="D37" s="106">
        <f t="shared" ref="D37:F37" si="16">D$36*$C$36</f>
        <v>0</v>
      </c>
      <c r="E37" s="106">
        <f t="shared" si="16"/>
        <v>0</v>
      </c>
      <c r="F37" s="106">
        <f t="shared" si="16"/>
        <v>0</v>
      </c>
      <c r="G37" s="106">
        <f>G$36*$C$36</f>
        <v>0</v>
      </c>
      <c r="H37" s="106">
        <f t="shared" ref="H37:I37" si="17">H$36*$C$36</f>
        <v>0</v>
      </c>
      <c r="I37" s="106">
        <f t="shared" si="17"/>
        <v>7801.008331</v>
      </c>
      <c r="K37" s="187"/>
      <c r="L37" s="187"/>
    </row>
    <row r="38" spans="1:12" x14ac:dyDescent="0.25">
      <c r="A38" s="153" t="str">
        <f>'PLANILHA RESUMO'!A38</f>
        <v>15</v>
      </c>
      <c r="B38" s="150" t="str">
        <f>'PLANILHA RESUMO'!B38</f>
        <v>SERVIÇOS COMPLEMENTARES</v>
      </c>
      <c r="C38" s="161">
        <f>'PLANILHA RESUMO'!C38</f>
        <v>9001.9907907999986</v>
      </c>
      <c r="D38" s="104">
        <v>0</v>
      </c>
      <c r="E38" s="104">
        <v>0</v>
      </c>
      <c r="F38" s="104">
        <v>0</v>
      </c>
      <c r="G38" s="104">
        <v>0</v>
      </c>
      <c r="H38" s="104">
        <v>0</v>
      </c>
      <c r="I38" s="104">
        <v>1</v>
      </c>
      <c r="K38" s="105">
        <f t="shared" ref="K38" si="18">SUM(D38:I38)</f>
        <v>1</v>
      </c>
    </row>
    <row r="39" spans="1:12" x14ac:dyDescent="0.25">
      <c r="A39" s="154">
        <f>'PLANILHA RESUMO'!A39</f>
        <v>0</v>
      </c>
      <c r="B39" s="2"/>
      <c r="C39" s="161"/>
      <c r="D39" s="106">
        <f>D$38*$C$38</f>
        <v>0</v>
      </c>
      <c r="E39" s="106">
        <f>E$38*$C$38</f>
        <v>0</v>
      </c>
      <c r="F39" s="106">
        <f t="shared" ref="F39:I39" si="19">F$38*$C$38</f>
        <v>0</v>
      </c>
      <c r="G39" s="106">
        <f t="shared" si="19"/>
        <v>0</v>
      </c>
      <c r="H39" s="106">
        <f t="shared" si="19"/>
        <v>0</v>
      </c>
      <c r="I39" s="106">
        <f t="shared" si="19"/>
        <v>9001.9907907999986</v>
      </c>
      <c r="K39" s="1">
        <f t="shared" ref="K39" si="20">SUM(D39:J39)</f>
        <v>9001.9907907999986</v>
      </c>
      <c r="L39" s="1">
        <f t="shared" ref="L39" si="21">C38-K39</f>
        <v>0</v>
      </c>
    </row>
    <row r="40" spans="1:12" x14ac:dyDescent="0.25">
      <c r="A40" s="141"/>
      <c r="B40" s="2"/>
      <c r="C40" s="162"/>
      <c r="D40" s="106"/>
      <c r="E40" s="106"/>
      <c r="F40" s="106"/>
      <c r="G40" s="106"/>
      <c r="H40" s="106"/>
      <c r="I40" s="106"/>
      <c r="K40" s="1"/>
      <c r="L40" s="1"/>
    </row>
    <row r="41" spans="1:12" ht="22.5" customHeight="1" x14ac:dyDescent="0.25">
      <c r="A41" s="235" t="s">
        <v>25</v>
      </c>
      <c r="B41" s="247"/>
      <c r="C41" s="236"/>
      <c r="D41" s="107">
        <f>D42/$I$44</f>
        <v>0.12608633456290999</v>
      </c>
      <c r="E41" s="107">
        <f t="shared" ref="E41:I41" si="22">E42/$I$44</f>
        <v>0.20239476762697522</v>
      </c>
      <c r="F41" s="107">
        <f t="shared" si="22"/>
        <v>0.18375877549798669</v>
      </c>
      <c r="G41" s="107">
        <f t="shared" si="22"/>
        <v>0.18597577512831123</v>
      </c>
      <c r="H41" s="107">
        <f t="shared" si="22"/>
        <v>9.4197747888802516E-2</v>
      </c>
      <c r="I41" s="107">
        <f t="shared" si="22"/>
        <v>0.20758659929501422</v>
      </c>
    </row>
    <row r="42" spans="1:12" s="2" customFormat="1" ht="18.75" customHeight="1" x14ac:dyDescent="0.25">
      <c r="A42" s="244" t="s">
        <v>26</v>
      </c>
      <c r="B42" s="245"/>
      <c r="C42" s="246"/>
      <c r="D42" s="100">
        <f>D11+D13+D15+D17+D19+D21+D23+D25+D27+D29+D31+D33+D35+D39</f>
        <v>20733.062830154995</v>
      </c>
      <c r="E42" s="100">
        <f t="shared" ref="E42:H42" si="23">E11+E13+E15+E17+E19+E21+E23+E25+E27+E29+E31+E33+E35+E39</f>
        <v>33280.874158578998</v>
      </c>
      <c r="F42" s="100">
        <f t="shared" si="23"/>
        <v>30216.456455803997</v>
      </c>
      <c r="G42" s="100">
        <f t="shared" si="23"/>
        <v>30581.009781818997</v>
      </c>
      <c r="H42" s="100">
        <f t="shared" si="23"/>
        <v>15489.448814638999</v>
      </c>
      <c r="I42" s="100">
        <f>I11+I13+I15+I17+I19+I21+I23+I25+I27+I29+I31+I33+I35++I37+I39</f>
        <v>34134.595321543995</v>
      </c>
    </row>
    <row r="43" spans="1:12" s="2" customFormat="1" ht="24.75" customHeight="1" x14ac:dyDescent="0.25">
      <c r="A43" s="244" t="s">
        <v>27</v>
      </c>
      <c r="B43" s="245"/>
      <c r="C43" s="246"/>
      <c r="D43" s="107">
        <f>D41</f>
        <v>0.12608633456290999</v>
      </c>
      <c r="E43" s="107">
        <f>D43+E41</f>
        <v>0.32848110218988524</v>
      </c>
      <c r="F43" s="107">
        <f>E43+F41</f>
        <v>0.51223987768787194</v>
      </c>
      <c r="G43" s="107">
        <f>F43+G41</f>
        <v>0.69821565281618314</v>
      </c>
      <c r="H43" s="107">
        <f>G43+H41</f>
        <v>0.79241340070498567</v>
      </c>
      <c r="I43" s="107">
        <f>H43+I41</f>
        <v>0.99999999999999989</v>
      </c>
    </row>
    <row r="44" spans="1:12" s="2" customFormat="1" ht="21" customHeight="1" x14ac:dyDescent="0.25">
      <c r="A44" s="244" t="s">
        <v>28</v>
      </c>
      <c r="B44" s="245"/>
      <c r="C44" s="246"/>
      <c r="D44" s="100">
        <f>D42</f>
        <v>20733.062830154995</v>
      </c>
      <c r="E44" s="100">
        <f>D44+E42</f>
        <v>54013.936988733993</v>
      </c>
      <c r="F44" s="100">
        <f t="shared" ref="F44:I44" si="24">E44+F42</f>
        <v>84230.393444537985</v>
      </c>
      <c r="G44" s="100">
        <f t="shared" si="24"/>
        <v>114811.40322635698</v>
      </c>
      <c r="H44" s="100">
        <f t="shared" si="24"/>
        <v>130300.85204099599</v>
      </c>
      <c r="I44" s="100">
        <f t="shared" si="24"/>
        <v>164435.44736254</v>
      </c>
    </row>
    <row r="45" spans="1:12" s="2" customFormat="1" x14ac:dyDescent="0.25">
      <c r="C45" s="80"/>
      <c r="D45" s="105"/>
      <c r="E45" s="105"/>
      <c r="F45" s="105"/>
      <c r="G45" s="105"/>
      <c r="H45" s="105"/>
      <c r="I45" s="105"/>
    </row>
  </sheetData>
  <mergeCells count="11">
    <mergeCell ref="D6:I6"/>
    <mergeCell ref="D7:I7"/>
    <mergeCell ref="A42:C42"/>
    <mergeCell ref="A43:C43"/>
    <mergeCell ref="A44:C44"/>
    <mergeCell ref="A41:C41"/>
    <mergeCell ref="A1:C1"/>
    <mergeCell ref="A2:C2"/>
    <mergeCell ref="C7:C8"/>
    <mergeCell ref="B7:B8"/>
    <mergeCell ref="A7:A8"/>
  </mergeCells>
  <conditionalFormatting sqref="D10:I10 D12:I12 D22:I22 D24:I24 D26:I26 D28:I28 D30:I30 D32:I32 D34:I34 D38:I38">
    <cfRule type="cellIs" dxfId="26" priority="49" operator="greaterThan">
      <formula>0</formula>
    </cfRule>
  </conditionalFormatting>
  <conditionalFormatting sqref="D20:I20">
    <cfRule type="cellIs" dxfId="25" priority="7" operator="greaterThan">
      <formula>0</formula>
    </cfRule>
  </conditionalFormatting>
  <conditionalFormatting sqref="D16:I16">
    <cfRule type="cellIs" dxfId="24" priority="5" operator="greaterThan">
      <formula>0</formula>
    </cfRule>
  </conditionalFormatting>
  <conditionalFormatting sqref="D18:I18">
    <cfRule type="cellIs" dxfId="23" priority="4" operator="greaterThan">
      <formula>0</formula>
    </cfRule>
  </conditionalFormatting>
  <conditionalFormatting sqref="D14:I14">
    <cfRule type="cellIs" dxfId="22" priority="3" operator="greaterThan">
      <formula>0</formula>
    </cfRule>
  </conditionalFormatting>
  <conditionalFormatting sqref="G36">
    <cfRule type="cellIs" dxfId="21" priority="2" operator="greaterThan">
      <formula>0</formula>
    </cfRule>
  </conditionalFormatting>
  <conditionalFormatting sqref="I36">
    <cfRule type="cellIs" dxfId="20" priority="1" operator="greaterThan">
      <formula>0</formula>
    </cfRule>
  </conditionalFormatting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77" fitToHeight="0" orientation="landscape" r:id="rId1"/>
  <rowBreaks count="1" manualBreakCount="1">
    <brk id="44" max="8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3073" r:id="rId4">
          <objectPr defaultSize="0" r:id="rId5">
            <anchor moveWithCells="1">
              <from>
                <xdr:col>3</xdr:col>
                <xdr:colOff>190500</xdr:colOff>
                <xdr:row>46</xdr:row>
                <xdr:rowOff>47625</xdr:rowOff>
              </from>
              <to>
                <xdr:col>8</xdr:col>
                <xdr:colOff>152400</xdr:colOff>
                <xdr:row>53</xdr:row>
                <xdr:rowOff>28575</xdr:rowOff>
              </to>
            </anchor>
          </objectPr>
        </oleObject>
      </mc:Choice>
      <mc:Fallback>
        <oleObject progId="Word.Document.12" shapeId="3073" r:id="rId4"/>
      </mc:Fallback>
    </mc:AlternateContent>
    <mc:AlternateContent xmlns:mc="http://schemas.openxmlformats.org/markup-compatibility/2006">
      <mc:Choice Requires="x14">
        <oleObject progId="Word.Document.12" shapeId="3074" r:id="rId6">
          <objectPr defaultSize="0" r:id="rId7">
            <anchor moveWithCells="1">
              <from>
                <xdr:col>0</xdr:col>
                <xdr:colOff>504825</xdr:colOff>
                <xdr:row>46</xdr:row>
                <xdr:rowOff>0</xdr:rowOff>
              </from>
              <to>
                <xdr:col>1</xdr:col>
                <xdr:colOff>4610100</xdr:colOff>
                <xdr:row>52</xdr:row>
                <xdr:rowOff>171450</xdr:rowOff>
              </to>
            </anchor>
          </objectPr>
        </oleObject>
      </mc:Choice>
      <mc:Fallback>
        <oleObject progId="Word.Document.12" shapeId="3074" r:id="rId6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F14"/>
  <sheetViews>
    <sheetView showGridLines="0" workbookViewId="0">
      <selection activeCell="D17" sqref="D17"/>
    </sheetView>
  </sheetViews>
  <sheetFormatPr defaultRowHeight="15" x14ac:dyDescent="0.25"/>
  <cols>
    <col min="1" max="1" width="10.42578125" bestFit="1" customWidth="1"/>
    <col min="2" max="2" width="68.5703125" customWidth="1"/>
    <col min="3" max="3" width="10.5703125" bestFit="1" customWidth="1"/>
    <col min="4" max="4" width="15.85546875" bestFit="1" customWidth="1"/>
    <col min="5" max="6" width="11.7109375" bestFit="1" customWidth="1"/>
  </cols>
  <sheetData>
    <row r="2" spans="1:6" x14ac:dyDescent="0.25">
      <c r="A2" s="168"/>
      <c r="B2" s="169"/>
      <c r="C2" s="168" t="s">
        <v>124</v>
      </c>
      <c r="D2" s="170" t="s">
        <v>125</v>
      </c>
      <c r="E2" s="170" t="s">
        <v>126</v>
      </c>
      <c r="F2" s="170" t="s">
        <v>127</v>
      </c>
    </row>
    <row r="3" spans="1:6" ht="24" x14ac:dyDescent="0.25">
      <c r="A3" s="171" t="s">
        <v>128</v>
      </c>
      <c r="B3" s="172" t="s">
        <v>134</v>
      </c>
      <c r="C3" s="171" t="s">
        <v>124</v>
      </c>
      <c r="D3" s="173" t="s">
        <v>129</v>
      </c>
      <c r="E3" s="174"/>
      <c r="F3" s="174"/>
    </row>
    <row r="4" spans="1:6" x14ac:dyDescent="0.25">
      <c r="A4" s="175" t="s">
        <v>130</v>
      </c>
      <c r="B4" s="176" t="s">
        <v>131</v>
      </c>
      <c r="C4" s="175" t="s">
        <v>132</v>
      </c>
      <c r="D4" s="177">
        <v>1</v>
      </c>
      <c r="E4" s="174">
        <v>14.76</v>
      </c>
      <c r="F4" s="174">
        <f>D4*E4</f>
        <v>14.76</v>
      </c>
    </row>
    <row r="5" spans="1:6" x14ac:dyDescent="0.25">
      <c r="A5" s="175">
        <v>88309</v>
      </c>
      <c r="B5" s="176" t="s">
        <v>136</v>
      </c>
      <c r="C5" s="175" t="s">
        <v>132</v>
      </c>
      <c r="D5" s="177">
        <v>1</v>
      </c>
      <c r="E5" s="174">
        <v>20.67</v>
      </c>
      <c r="F5" s="174">
        <f t="shared" ref="F5:F6" si="0">D5*E5</f>
        <v>20.67</v>
      </c>
    </row>
    <row r="6" spans="1:6" ht="24" x14ac:dyDescent="0.25">
      <c r="A6" s="175">
        <v>35275</v>
      </c>
      <c r="B6" s="176" t="s">
        <v>135</v>
      </c>
      <c r="C6" s="175" t="s">
        <v>133</v>
      </c>
      <c r="D6" s="177">
        <v>3</v>
      </c>
      <c r="E6" s="174">
        <v>83.92</v>
      </c>
      <c r="F6" s="174">
        <f t="shared" si="0"/>
        <v>251.76</v>
      </c>
    </row>
    <row r="7" spans="1:6" x14ac:dyDescent="0.25">
      <c r="A7" s="175"/>
      <c r="B7" s="176"/>
      <c r="C7" s="175"/>
      <c r="D7" s="173"/>
      <c r="E7" s="178" t="s">
        <v>127</v>
      </c>
      <c r="F7" s="178">
        <f>SUM(F3:F6)</f>
        <v>287.19</v>
      </c>
    </row>
    <row r="9" spans="1:6" x14ac:dyDescent="0.25">
      <c r="A9" s="168"/>
      <c r="B9" s="169"/>
      <c r="C9" s="168" t="s">
        <v>124</v>
      </c>
      <c r="D9" s="170" t="s">
        <v>125</v>
      </c>
      <c r="E9" s="170" t="s">
        <v>126</v>
      </c>
      <c r="F9" s="170" t="s">
        <v>127</v>
      </c>
    </row>
    <row r="10" spans="1:6" x14ac:dyDescent="0.25">
      <c r="A10" s="171" t="s">
        <v>147</v>
      </c>
      <c r="B10" s="172" t="s">
        <v>146</v>
      </c>
      <c r="C10" s="171" t="s">
        <v>13</v>
      </c>
      <c r="D10" s="173" t="s">
        <v>129</v>
      </c>
      <c r="E10" s="174"/>
      <c r="F10" s="174"/>
    </row>
    <row r="11" spans="1:6" x14ac:dyDescent="0.25">
      <c r="A11" s="175" t="s">
        <v>130</v>
      </c>
      <c r="B11" s="176" t="s">
        <v>131</v>
      </c>
      <c r="C11" s="175" t="s">
        <v>132</v>
      </c>
      <c r="D11" s="177">
        <v>8.8999999999999996E-2</v>
      </c>
      <c r="E11" s="174">
        <v>14.76</v>
      </c>
      <c r="F11" s="174">
        <f>D11*E11</f>
        <v>1.3136399999999999</v>
      </c>
    </row>
    <row r="12" spans="1:6" x14ac:dyDescent="0.25">
      <c r="A12" s="175">
        <v>88310</v>
      </c>
      <c r="B12" s="176" t="s">
        <v>148</v>
      </c>
      <c r="C12" s="175" t="s">
        <v>132</v>
      </c>
      <c r="D12" s="177">
        <v>0.24399999999999999</v>
      </c>
      <c r="E12" s="174">
        <v>20.58</v>
      </c>
      <c r="F12" s="174">
        <f t="shared" ref="F12:F13" si="1">D12*E12</f>
        <v>5.0215199999999998</v>
      </c>
    </row>
    <row r="13" spans="1:6" x14ac:dyDescent="0.25">
      <c r="A13" s="175">
        <v>7288</v>
      </c>
      <c r="B13" s="176" t="s">
        <v>149</v>
      </c>
      <c r="C13" s="175" t="s">
        <v>150</v>
      </c>
      <c r="D13" s="177">
        <v>0.16</v>
      </c>
      <c r="E13" s="174">
        <v>29.15</v>
      </c>
      <c r="F13" s="174">
        <f t="shared" si="1"/>
        <v>4.6639999999999997</v>
      </c>
    </row>
    <row r="14" spans="1:6" x14ac:dyDescent="0.25">
      <c r="A14" s="175"/>
      <c r="B14" s="176"/>
      <c r="C14" s="175"/>
      <c r="D14" s="173"/>
      <c r="E14" s="178" t="s">
        <v>127</v>
      </c>
      <c r="F14" s="178">
        <f>SUM(F10:F13)</f>
        <v>10.99916</v>
      </c>
    </row>
  </sheetData>
  <conditionalFormatting sqref="A3:F7">
    <cfRule type="expression" dxfId="19" priority="25" stopIfTrue="1">
      <formula>AND(#REF!&lt;&gt;"COMPOSICAO",#REF!&lt;&gt;"INSUMO",#REF!&lt;&gt;"")</formula>
    </cfRule>
    <cfRule type="expression" dxfId="18" priority="26" stopIfTrue="1">
      <formula>AND(OR(#REF!="COMPOSICAO",#REF!="INSUMO",#REF!&lt;&gt;""),#REF!&lt;&gt;"")</formula>
    </cfRule>
  </conditionalFormatting>
  <conditionalFormatting sqref="A3">
    <cfRule type="expression" dxfId="17" priority="23" stopIfTrue="1">
      <formula>AND(#REF!&lt;&gt;"COMPOSICAO",#REF!&lt;&gt;"INSUMO",#REF!&lt;&gt;"")</formula>
    </cfRule>
    <cfRule type="expression" dxfId="16" priority="24" stopIfTrue="1">
      <formula>AND(OR(#REF!="COMPOSICAO",#REF!="INSUMO",#REF!&lt;&gt;""),#REF!&lt;&gt;"")</formula>
    </cfRule>
  </conditionalFormatting>
  <conditionalFormatting sqref="B3">
    <cfRule type="expression" dxfId="15" priority="21" stopIfTrue="1">
      <formula>AND(#REF!&lt;&gt;"COMPOSICAO",#REF!&lt;&gt;"INSUMO",#REF!&lt;&gt;"")</formula>
    </cfRule>
    <cfRule type="expression" dxfId="14" priority="22" stopIfTrue="1">
      <formula>AND(OR(#REF!="COMPOSICAO",#REF!="INSUMO",#REF!&lt;&gt;""),#REF!&lt;&gt;"")</formula>
    </cfRule>
  </conditionalFormatting>
  <conditionalFormatting sqref="B5:D6 A5">
    <cfRule type="expression" dxfId="13" priority="19" stopIfTrue="1">
      <formula>AND(#REF!&lt;&gt;"COMPOSICAO",#REF!&lt;&gt;"INSUMO",#REF!&lt;&gt;"")</formula>
    </cfRule>
    <cfRule type="expression" dxfId="12" priority="20" stopIfTrue="1">
      <formula>AND(OR(#REF!="COMPOSICAO",#REF!="INSUMO",#REF!&lt;&gt;""),#REF!&lt;&gt;"")</formula>
    </cfRule>
  </conditionalFormatting>
  <conditionalFormatting sqref="B3">
    <cfRule type="expression" dxfId="11" priority="13" stopIfTrue="1">
      <formula>AND(#REF!&lt;&gt;"COMPOSICAO",#REF!&lt;&gt;"INSUMO",#REF!&lt;&gt;"")</formula>
    </cfRule>
    <cfRule type="expression" dxfId="10" priority="14" stopIfTrue="1">
      <formula>AND(OR(#REF!="COMPOSICAO",#REF!="INSUMO",#REF!&lt;&gt;""),#REF!&lt;&gt;"")</formula>
    </cfRule>
  </conditionalFormatting>
  <conditionalFormatting sqref="B3">
    <cfRule type="expression" dxfId="9" priority="11" stopIfTrue="1">
      <formula>AND(#REF!&lt;&gt;"COMPOSICAO",#REF!&lt;&gt;"INSUMO",#REF!&lt;&gt;"")</formula>
    </cfRule>
    <cfRule type="expression" dxfId="8" priority="12" stopIfTrue="1">
      <formula>AND(OR(#REF!="COMPOSICAO",#REF!="INSUMO",#REF!&lt;&gt;""),#REF!&lt;&gt;"")</formula>
    </cfRule>
  </conditionalFormatting>
  <conditionalFormatting sqref="B6">
    <cfRule type="expression" dxfId="7" priority="7" stopIfTrue="1">
      <formula>AND(#REF!&lt;&gt;"COMPOSICAO",#REF!&lt;&gt;"INSUMO",#REF!&lt;&gt;"")</formula>
    </cfRule>
    <cfRule type="expression" dxfId="6" priority="8" stopIfTrue="1">
      <formula>AND(OR(#REF!="COMPOSICAO",#REF!="INSUMO",#REF!&lt;&gt;""),#REF!&lt;&gt;"")</formula>
    </cfRule>
  </conditionalFormatting>
  <conditionalFormatting sqref="B6">
    <cfRule type="expression" dxfId="5" priority="5" stopIfTrue="1">
      <formula>AND(#REF!&lt;&gt;"COMPOSICAO",#REF!&lt;&gt;"INSUMO",#REF!&lt;&gt;"")</formula>
    </cfRule>
    <cfRule type="expression" dxfId="4" priority="6" stopIfTrue="1">
      <formula>AND(OR(#REF!="COMPOSICAO",#REF!="INSUMO",#REF!&lt;&gt;""),#REF!&lt;&gt;"")</formula>
    </cfRule>
  </conditionalFormatting>
  <conditionalFormatting sqref="B6">
    <cfRule type="expression" dxfId="3" priority="3" stopIfTrue="1">
      <formula>AND(#REF!&lt;&gt;"COMPOSICAO",#REF!&lt;&gt;"INSUMO",#REF!&lt;&gt;"")</formula>
    </cfRule>
    <cfRule type="expression" dxfId="2" priority="4" stopIfTrue="1">
      <formula>AND(OR(#REF!="COMPOSICAO",#REF!="INSUMO",#REF!&lt;&gt;""),#REF!&lt;&gt;"")</formula>
    </cfRule>
  </conditionalFormatting>
  <conditionalFormatting sqref="A10:F14">
    <cfRule type="expression" dxfId="1" priority="1" stopIfTrue="1">
      <formula>AND(#REF!&lt;&gt;"COMPOSICAO",#REF!&lt;&gt;"INSUMO",#REF!&lt;&gt;"")</formula>
    </cfRule>
    <cfRule type="expression" dxfId="0" priority="2" stopIfTrue="1">
      <formula>AND(OR(#REF!="COMPOSICAO",#REF!="INSUMO",#REF!&lt;&gt;""),#REF!&lt;&gt;"")</formula>
    </cfRule>
  </conditionalFormatting>
  <pageMargins left="0.51181102362204722" right="0.51181102362204722" top="0.78740157480314965" bottom="0.78740157480314965" header="0.31496062992125984" footer="0.31496062992125984"/>
  <pageSetup paperSize="9" orientation="landscape" verticalDpi="0" r:id="rId1"/>
  <drawing r:id="rId2"/>
  <legacyDrawing r:id="rId3"/>
  <oleObjects>
    <mc:AlternateContent xmlns:mc="http://schemas.openxmlformats.org/markup-compatibility/2006">
      <mc:Choice Requires="x14">
        <oleObject progId="Word.Document.12" shapeId="4097" r:id="rId4">
          <objectPr defaultSize="0" r:id="rId5">
            <anchor moveWithCells="1">
              <from>
                <xdr:col>0</xdr:col>
                <xdr:colOff>666750</xdr:colOff>
                <xdr:row>24</xdr:row>
                <xdr:rowOff>133350</xdr:rowOff>
              </from>
              <to>
                <xdr:col>1</xdr:col>
                <xdr:colOff>4171950</xdr:colOff>
                <xdr:row>31</xdr:row>
                <xdr:rowOff>114300</xdr:rowOff>
              </to>
            </anchor>
          </objectPr>
        </oleObject>
      </mc:Choice>
      <mc:Fallback>
        <oleObject progId="Word.Document.12" shapeId="4097" r:id="rId4"/>
      </mc:Fallback>
    </mc:AlternateContent>
    <mc:AlternateContent xmlns:mc="http://schemas.openxmlformats.org/markup-compatibility/2006">
      <mc:Choice Requires="x14">
        <oleObject progId="Word.Document.12" shapeId="4098" r:id="rId6">
          <objectPr defaultSize="0" r:id="rId7">
            <anchor moveWithCells="1">
              <from>
                <xdr:col>0</xdr:col>
                <xdr:colOff>504825</xdr:colOff>
                <xdr:row>16</xdr:row>
                <xdr:rowOff>0</xdr:rowOff>
              </from>
              <to>
                <xdr:col>2</xdr:col>
                <xdr:colOff>28575</xdr:colOff>
                <xdr:row>22</xdr:row>
                <xdr:rowOff>171450</xdr:rowOff>
              </to>
            </anchor>
          </objectPr>
        </oleObject>
      </mc:Choice>
      <mc:Fallback>
        <oleObject progId="Word.Document.12" shapeId="4098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PLANILHA</vt:lpstr>
      <vt:lpstr>PLANILHA RESUMO</vt:lpstr>
      <vt:lpstr>CRONOGRAMA</vt:lpstr>
      <vt:lpstr>COMPOSIÇÃO</vt:lpstr>
      <vt:lpstr>CRONOGRAMA!Area_de_impressao</vt:lpstr>
      <vt:lpstr>PLANILHA!Area_de_impressao</vt:lpstr>
      <vt:lpstr>PLANILHA!Titulos_de_impressao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Itamar</cp:lastModifiedBy>
  <cp:lastPrinted>2019-12-03T17:41:25Z</cp:lastPrinted>
  <dcterms:created xsi:type="dcterms:W3CDTF">2012-03-16T03:29:41Z</dcterms:created>
  <dcterms:modified xsi:type="dcterms:W3CDTF">2019-12-03T17:41:51Z</dcterms:modified>
</cp:coreProperties>
</file>