
<file path=[Content_Types].xml><?xml version="1.0" encoding="utf-8"?>
<Types xmlns="http://schemas.openxmlformats.org/package/2006/content-types">
  <Default Extension="bin" ContentType="application/vnd.openxmlformats-officedocument.spreadsheetml.printerSettings"/>
  <Default Extension="png" ContentType="image/png"/>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emf" ContentType="image/x-emf"/>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Default Extension="docx" ContentType="application/vnd.openxmlformats-officedocument.wordprocessingml.document"/>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9440" windowHeight="11760" tabRatio="886"/>
  </bookViews>
  <sheets>
    <sheet name="PLANILHA ORÇAMENTÁRIA" sheetId="15" r:id="rId1"/>
    <sheet name="BDI" sheetId="4" r:id="rId2"/>
    <sheet name="COTAÇÕES" sheetId="5" r:id="rId3"/>
    <sheet name="COMPOSIÇÃO" sheetId="7" r:id="rId4"/>
    <sheet name="CRONOGRAMA" sheetId="8" r:id="rId5"/>
  </sheets>
  <externalReferences>
    <externalReference r:id="rId6"/>
    <externalReference r:id="rId7"/>
    <externalReference r:id="rId8"/>
    <externalReference r:id="rId9"/>
    <externalReference r:id="rId10"/>
    <externalReference r:id="rId11"/>
    <externalReference r:id="rId12"/>
    <externalReference r:id="rId13"/>
  </externalReferences>
  <definedNames>
    <definedName name="\0" localSheetId="4">#REF!</definedName>
    <definedName name="\0">#REF!</definedName>
    <definedName name="_________________________esc15" localSheetId="3">#REF!</definedName>
    <definedName name="_________________________esc15">#REF!</definedName>
    <definedName name="_________________________esc4" localSheetId="3">#REF!</definedName>
    <definedName name="_________________________esc4">#REF!</definedName>
    <definedName name="_________________________esc6" localSheetId="3">#REF!</definedName>
    <definedName name="_________________________esc6">#REF!</definedName>
    <definedName name="________________________esc15" localSheetId="3">#REF!</definedName>
    <definedName name="________________________esc15">#REF!</definedName>
    <definedName name="________________________esc4" localSheetId="3">#REF!</definedName>
    <definedName name="________________________esc4">#REF!</definedName>
    <definedName name="________________________esc6" localSheetId="3">#REF!</definedName>
    <definedName name="________________________esc6">#REF!</definedName>
    <definedName name="_______________________esc15" localSheetId="3">#REF!</definedName>
    <definedName name="_______________________esc15">#REF!</definedName>
    <definedName name="_______________________esc4" localSheetId="3">#REF!</definedName>
    <definedName name="_______________________esc4">#REF!</definedName>
    <definedName name="_______________________esc6" localSheetId="3">#REF!</definedName>
    <definedName name="_______________________esc6">#REF!</definedName>
    <definedName name="______________________esc15" localSheetId="3">#REF!</definedName>
    <definedName name="______________________esc15">#REF!</definedName>
    <definedName name="______________________esc4" localSheetId="3">#REF!</definedName>
    <definedName name="______________________esc4">#REF!</definedName>
    <definedName name="______________________esc6" localSheetId="3">#REF!</definedName>
    <definedName name="______________________esc6">#REF!</definedName>
    <definedName name="____________________esc15" localSheetId="3">#REF!</definedName>
    <definedName name="____________________esc15">#REF!</definedName>
    <definedName name="____________________esc4" localSheetId="3">#REF!</definedName>
    <definedName name="____________________esc4">#REF!</definedName>
    <definedName name="____________________esc6" localSheetId="3">#REF!</definedName>
    <definedName name="____________________esc6">#REF!</definedName>
    <definedName name="___________________esc15" localSheetId="3">#REF!</definedName>
    <definedName name="___________________esc15">#REF!</definedName>
    <definedName name="___________________esc4" localSheetId="3">#REF!</definedName>
    <definedName name="___________________esc4">#REF!</definedName>
    <definedName name="___________________esc6" localSheetId="3">#REF!</definedName>
    <definedName name="___________________esc6">#REF!</definedName>
    <definedName name="__________________esc15" localSheetId="3">#REF!</definedName>
    <definedName name="__________________esc15">#REF!</definedName>
    <definedName name="__________________esc4" localSheetId="3">#REF!</definedName>
    <definedName name="__________________esc4">#REF!</definedName>
    <definedName name="__________________esc6" localSheetId="3">#REF!</definedName>
    <definedName name="__________________esc6">#REF!</definedName>
    <definedName name="_________________esc15" localSheetId="3">#REF!</definedName>
    <definedName name="_________________esc15">#REF!</definedName>
    <definedName name="_________________esc4" localSheetId="3">#REF!</definedName>
    <definedName name="_________________esc4">#REF!</definedName>
    <definedName name="_________________esc6" localSheetId="3">#REF!</definedName>
    <definedName name="_________________esc6">#REF!</definedName>
    <definedName name="_______________esc15" localSheetId="3">#REF!</definedName>
    <definedName name="_______________esc15">#REF!</definedName>
    <definedName name="_______________esc4" localSheetId="3">#REF!</definedName>
    <definedName name="_______________esc4">#REF!</definedName>
    <definedName name="_______________esc6" localSheetId="3">#REF!</definedName>
    <definedName name="_______________esc6">#REF!</definedName>
    <definedName name="______________esc15" localSheetId="3">#REF!</definedName>
    <definedName name="______________esc15">#REF!</definedName>
    <definedName name="______________esc4" localSheetId="3">#REF!</definedName>
    <definedName name="______________esc4">#REF!</definedName>
    <definedName name="______________esc6" localSheetId="3">#REF!</definedName>
    <definedName name="______________esc6">#REF!</definedName>
    <definedName name="_____________esc15" localSheetId="3">#REF!</definedName>
    <definedName name="_____________esc15">#REF!</definedName>
    <definedName name="_____________esc4" localSheetId="3">#REF!</definedName>
    <definedName name="_____________esc4">#REF!</definedName>
    <definedName name="_____________esc6" localSheetId="3">#REF!</definedName>
    <definedName name="_____________esc6">#REF!</definedName>
    <definedName name="____________esc15" localSheetId="3">#REF!</definedName>
    <definedName name="____________esc15">#REF!</definedName>
    <definedName name="____________esc4" localSheetId="3">#REF!</definedName>
    <definedName name="____________esc4">#REF!</definedName>
    <definedName name="____________esc6" localSheetId="3">#REF!</definedName>
    <definedName name="____________esc6">#REF!</definedName>
    <definedName name="___________esc15" localSheetId="3">#REF!</definedName>
    <definedName name="___________esc15">#REF!</definedName>
    <definedName name="___________esc4" localSheetId="3">#REF!</definedName>
    <definedName name="___________esc4">#REF!</definedName>
    <definedName name="___________esc6" localSheetId="3">#REF!</definedName>
    <definedName name="___________esc6">#REF!</definedName>
    <definedName name="__________esc15" localSheetId="3">#REF!</definedName>
    <definedName name="__________esc15">#REF!</definedName>
    <definedName name="__________esc4" localSheetId="3">#REF!</definedName>
    <definedName name="__________esc4">#REF!</definedName>
    <definedName name="__________esc6" localSheetId="3">#REF!</definedName>
    <definedName name="__________esc6">#REF!</definedName>
    <definedName name="_________esc15" localSheetId="3">#REF!</definedName>
    <definedName name="_________esc15">#REF!</definedName>
    <definedName name="_________esc4" localSheetId="3">#REF!</definedName>
    <definedName name="_________esc4">#REF!</definedName>
    <definedName name="_________esc6" localSheetId="3">#REF!</definedName>
    <definedName name="_________esc6">#REF!</definedName>
    <definedName name="________esc15" localSheetId="3">#REF!</definedName>
    <definedName name="________esc15">#REF!</definedName>
    <definedName name="________esc4" localSheetId="3">#REF!</definedName>
    <definedName name="________esc4">#REF!</definedName>
    <definedName name="________esc6" localSheetId="3">#REF!</definedName>
    <definedName name="________esc6">#REF!</definedName>
    <definedName name="_______esc15" localSheetId="3">#REF!</definedName>
    <definedName name="_______esc15">#REF!</definedName>
    <definedName name="_______esc4" localSheetId="3">#REF!</definedName>
    <definedName name="_______esc4">#REF!</definedName>
    <definedName name="_______esc6" localSheetId="3">#REF!</definedName>
    <definedName name="_______esc6">#REF!</definedName>
    <definedName name="__xlnm_Database">"#ref!"</definedName>
    <definedName name="__xlnm_Recorder">"#ref!"</definedName>
    <definedName name="_esc15" localSheetId="3">#REF!</definedName>
    <definedName name="_esc15">#REF!</definedName>
    <definedName name="_esc4" localSheetId="3">#REF!</definedName>
    <definedName name="_esc4">#REF!</definedName>
    <definedName name="_esc6" localSheetId="3">#REF!</definedName>
    <definedName name="_esc6">#REF!</definedName>
    <definedName name="A" localSheetId="4">#REF!</definedName>
    <definedName name="A">#REF!</definedName>
    <definedName name="aaaa" localSheetId="4">#REF!</definedName>
    <definedName name="aaaa">#REF!</definedName>
    <definedName name="AAAAA">#REF!</definedName>
    <definedName name="AAAAAAA">#REF!</definedName>
    <definedName name="AB" localSheetId="4">#REF!</definedName>
    <definedName name="AB">#REF!</definedName>
    <definedName name="ABER" localSheetId="4">#REF!</definedName>
    <definedName name="ABER">#REF!</definedName>
    <definedName name="ADM" localSheetId="3">#REF!</definedName>
    <definedName name="ADM">#REF!</definedName>
    <definedName name="_xlnm.Print_Area" localSheetId="1">BDI!$A$1:$J$48</definedName>
    <definedName name="_xlnm.Print_Area" localSheetId="3">COMPOSIÇÃO!$A$1:$G$61</definedName>
    <definedName name="_xlnm.Print_Area" localSheetId="2">COTAÇÕES!$A$1:$F$124</definedName>
    <definedName name="_xlnm.Print_Area" localSheetId="4">CRONOGRAMA!$A$1:$O$33</definedName>
    <definedName name="_xlnm.Print_Area">#REF!</definedName>
    <definedName name="Área_impressão_IM" localSheetId="3">#REF!</definedName>
    <definedName name="Área_impressão_IM">#REF!</definedName>
    <definedName name="Área_impressão_IM_5" localSheetId="3">#REF!</definedName>
    <definedName name="Área_impressão_IM_5">#REF!</definedName>
    <definedName name="Área_impressão_IM_6" localSheetId="3">#REF!</definedName>
    <definedName name="Área_impressão_IM_6">#REF!</definedName>
    <definedName name="Asf" localSheetId="3">#REF!</definedName>
    <definedName name="Asf">#REF!</definedName>
    <definedName name="Asf_1" localSheetId="3">'[1]REDE COLETORA'!#REF!</definedName>
    <definedName name="Asf_1">'[1]REDE COLETORA'!#REF!</definedName>
    <definedName name="Asf_2" localSheetId="3">'[1]REDE COLETORA'!#REF!</definedName>
    <definedName name="Asf_2">'[1]REDE COLETORA'!#REF!</definedName>
    <definedName name="_xlnm.Database" localSheetId="3">#REF!</definedName>
    <definedName name="_xlnm.Database" localSheetId="4">#REF!</definedName>
    <definedName name="_xlnm.Database">#REF!</definedName>
    <definedName name="BDI" localSheetId="3">#REF!</definedName>
    <definedName name="BDI">#REF!</definedName>
    <definedName name="CASA">#REF!</definedName>
    <definedName name="Cim" localSheetId="3">#REF!</definedName>
    <definedName name="Cim">#REF!</definedName>
    <definedName name="Cim_1" localSheetId="3">'[1]REDE COLETORA'!#REF!</definedName>
    <definedName name="Cim_1">'[1]REDE COLETORA'!#REF!</definedName>
    <definedName name="Cim_2" localSheetId="3">'[1]REDE COLETORA'!#REF!</definedName>
    <definedName name="Cim_2">'[1]REDE COLETORA'!#REF!</definedName>
    <definedName name="CONCATENAR" localSheetId="3">CONCATENATE(#REF!," ",#REF!)</definedName>
    <definedName name="CONCATENAR">CONCATENATE(#REF!," ",#REF!)</definedName>
    <definedName name="D" localSheetId="4">#REF!</definedName>
    <definedName name="D">#REF!</definedName>
    <definedName name="DADAD" localSheetId="3">#REF!</definedName>
    <definedName name="DADAD">#REF!</definedName>
    <definedName name="DATABASE" localSheetId="3">#REF!</definedName>
    <definedName name="DATABASE">#REF!</definedName>
    <definedName name="DATAEMISSAO" localSheetId="3">#REF!</definedName>
    <definedName name="DATAEMISSAO">#REF!</definedName>
    <definedName name="DATART" localSheetId="3">#REF!</definedName>
    <definedName name="DATART">#REF!</definedName>
    <definedName name="DDD" localSheetId="3">#REF!</definedName>
    <definedName name="DDD">#REF!</definedName>
    <definedName name="DDEE" localSheetId="3">#REF!</definedName>
    <definedName name="DDEE">#REF!</definedName>
    <definedName name="DESONERACAO" hidden="1">IF(OR(Import.Desoneracao="DESONERADO",Import.Desoneracao="SIM"),"SIM","NÃO")</definedName>
    <definedName name="EEEE" localSheetId="3">#REF!</definedName>
    <definedName name="EEEE">#REF!</definedName>
    <definedName name="EMPRESAS">OFFSET([2]Cotações!$B$25,0,0):OFFSET([2]Cotações!$H$29,-1,0)</definedName>
    <definedName name="esc" localSheetId="3">#REF!</definedName>
    <definedName name="esc">#REF!</definedName>
    <definedName name="esc15_1" localSheetId="3">'[1]REDE COLETORA'!#REF!</definedName>
    <definedName name="esc15_1">'[1]REDE COLETORA'!#REF!</definedName>
    <definedName name="esc15_2" localSheetId="3">'[1]REDE COLETORA'!#REF!</definedName>
    <definedName name="esc15_2">'[1]REDE COLETORA'!#REF!</definedName>
    <definedName name="esc4_1" localSheetId="3">'[1]REDE COLETORA'!#REF!</definedName>
    <definedName name="esc4_1">'[1]REDE COLETORA'!#REF!</definedName>
    <definedName name="esc4_2" localSheetId="3">'[1]REDE COLETORA'!#REF!</definedName>
    <definedName name="esc4_2">'[1]REDE COLETORA'!#REF!</definedName>
    <definedName name="esc6_1" localSheetId="3">'[1]REDE COLETORA'!#REF!</definedName>
    <definedName name="esc6_1">'[1]REDE COLETORA'!#REF!</definedName>
    <definedName name="esc6_2" localSheetId="3">'[1]REDE COLETORA'!#REF!</definedName>
    <definedName name="esc6_2">'[1]REDE COLETORA'!#REF!</definedName>
    <definedName name="ESPERANCA" localSheetId="3">#REF!</definedName>
    <definedName name="ESPERANCA">#REF!</definedName>
    <definedName name="ESPERANCAA" localSheetId="3">#REF!</definedName>
    <definedName name="ESPERANCAA">#REF!</definedName>
    <definedName name="Excel_BuiltIn_Database" localSheetId="3">#REF!</definedName>
    <definedName name="Excel_BuiltIn_Database">#REF!</definedName>
    <definedName name="FDSAFDSF" localSheetId="4">#REF!</definedName>
    <definedName name="FDSAFDSF">#REF!</definedName>
    <definedName name="FFF" localSheetId="3">#REF!</definedName>
    <definedName name="FFF">#REF!</definedName>
    <definedName name="FoFo" localSheetId="3">#REF!</definedName>
    <definedName name="FoFo">#REF!</definedName>
    <definedName name="FoFo_1" localSheetId="3">'[1]REDE COLETORA'!#REF!</definedName>
    <definedName name="FoFo_1">'[1]REDE COLETORA'!#REF!</definedName>
    <definedName name="FoFo_2" localSheetId="3">'[1]REDE COLETORA'!#REF!</definedName>
    <definedName name="FoFo_2">'[1]REDE COLETORA'!#REF!</definedName>
    <definedName name="Fonte">[3]Plan1!$B$2:$B$6</definedName>
    <definedName name="_xlnm.Recorder" localSheetId="3">#REF!</definedName>
    <definedName name="_xlnm.Recorder">#REF!</definedName>
    <definedName name="Import.Desoneracao" hidden="1">OFFSET([4]DADOS!$G$18,0,-1)</definedName>
    <definedName name="INDICES">[2]Cotações!$B$22:OFFSET([2]Cotações!$I$24,-1,0)</definedName>
    <definedName name="LOCALIDADE" localSheetId="3">#REF!</definedName>
    <definedName name="LOCALIDADE">#REF!</definedName>
    <definedName name="MANU" localSheetId="3">#REF!</definedName>
    <definedName name="MANU">#REF!</definedName>
    <definedName name="MANU_PAV.2" localSheetId="3">#REF!</definedName>
    <definedName name="MANU_PAV.2">#REF!</definedName>
    <definedName name="MANU_PAV2" localSheetId="3">#REF!</definedName>
    <definedName name="MANU_PAV2">#REF!</definedName>
    <definedName name="MBV" localSheetId="3">#REF!</definedName>
    <definedName name="MBV">#REF!</definedName>
    <definedName name="MBV_1" localSheetId="3">'[1]REDE COLETORA'!#REF!</definedName>
    <definedName name="MBV_1">'[1]REDE COLETORA'!#REF!</definedName>
    <definedName name="MBV_2" localSheetId="3">'[1]REDE COLETORA'!#REF!</definedName>
    <definedName name="MBV_2">'[1]REDE COLETORA'!#REF!</definedName>
    <definedName name="NCOMPOSICOES">0</definedName>
    <definedName name="NCOTACOES">0</definedName>
    <definedName name="NEMPRESAS">3</definedName>
    <definedName name="NINDICES">1</definedName>
    <definedName name="nommmm" localSheetId="4">#REF!</definedName>
    <definedName name="nommmm">#REF!</definedName>
    <definedName name="NRELATORIOS">COUNTA([2]Relatórios!$A$1:$A$65536)-2</definedName>
    <definedName name="NumerEmpresa">3</definedName>
    <definedName name="NumerIndice">1</definedName>
    <definedName name="Obra" localSheetId="3">#REF!</definedName>
    <definedName name="Obra">#REF!</definedName>
    <definedName name="ORÇAMENTO.BancoRef" localSheetId="4" hidden="1">[5]PLANILHA!$J$9</definedName>
    <definedName name="ORÇAMENTO.BancoRef" hidden="1">#REF!</definedName>
    <definedName name="ORÇAMENTO.CustoUnitario" hidden="1">ROUND([5]PLANILHA!#REF!,15-13*[5]PLANILHA!#REF!)</definedName>
    <definedName name="ORÇAMENTO.PrecoUnitarioLicitado" hidden="1">[5]PLANILHA!#REF!</definedName>
    <definedName name="OUTRO" localSheetId="4">#REF!</definedName>
    <definedName name="OUTRO">#REF!</definedName>
    <definedName name="Par" localSheetId="3">#REF!</definedName>
    <definedName name="Par">#REF!</definedName>
    <definedName name="Par_1" localSheetId="3">'[1]REDE COLETORA'!#REF!</definedName>
    <definedName name="Par_1">'[1]REDE COLETORA'!#REF!</definedName>
    <definedName name="Par_2" localSheetId="3">'[1]REDE COLETORA'!#REF!</definedName>
    <definedName name="Par_2">'[1]REDE COLETORA'!#REF!</definedName>
    <definedName name="Plan" localSheetId="3">#REF!</definedName>
    <definedName name="Plan">#REF!</definedName>
    <definedName name="Plan2" localSheetId="3">#REF!</definedName>
    <definedName name="Plan2">#REF!</definedName>
    <definedName name="Plan3" localSheetId="3">#REF!</definedName>
    <definedName name="Plan3">#REF!</definedName>
    <definedName name="PLANILHA_RESUMO">#REF!</definedName>
    <definedName name="Print_Area_MI" localSheetId="4">[6]HIDRAULICA!#REF!</definedName>
    <definedName name="Print_Area_MI">[6]HIDRAULICA!#REF!</definedName>
    <definedName name="PVC" localSheetId="3">#REF!</definedName>
    <definedName name="PVC">#REF!</definedName>
    <definedName name="PVC_1" localSheetId="3">'[1]REDE COLETORA'!#REF!</definedName>
    <definedName name="PVC_1">'[1]REDE COLETORA'!#REF!</definedName>
    <definedName name="PVC_2" localSheetId="3">'[1]REDE COLETORA'!#REF!</definedName>
    <definedName name="PVC_2">'[1]REDE COLETORA'!#REF!</definedName>
    <definedName name="REFERENCIA.Descricao" localSheetId="4" hidden="1">IF(ISNUMBER([5]PLANILHA!#REF!),OFFSET(INDIRECT(CRONOGRAMA!ORÇAMENTO.BancoRef),[5]PLANILHA!#REF!-1,3,1),[5]PLANILHA!#REF!)</definedName>
    <definedName name="REFERENCIA.Descricao" hidden="1">IF(ISNUMBER(#REF!),OFFSET(INDIRECT(ORÇAMENTO.BancoRef),#REF!-1,3,1),#REF!)</definedName>
    <definedName name="REFERENCIA.Unidade" localSheetId="4" hidden="1">IF(ISNUMBER([5]PLANILHA!#REF!),OFFSET(INDIRECT(CRONOGRAMA!ORÇAMENTO.BancoRef),[5]PLANILHA!#REF!-1,4,1),"-")</definedName>
    <definedName name="REFERENCIA.Unidade" hidden="1">IF(ISNUMBER(#REF!),OFFSET(INDIRECT(ORÇAMENTO.BancoRef),#REF!-1,4,1),"-")</definedName>
    <definedName name="RelatoriosFontes">OFFSET([2]Relatórios!$A$5,1,0,NRELATORIOS)</definedName>
    <definedName name="SENHAGT" hidden="1">"PM2CAIXA"</definedName>
    <definedName name="SomaAgrup" hidden="1">SUMIF(OFFSET([5]PLANILHA!$E1,1,0,[5]PLANILHA!$F1),"S",OFFSET([5]PLANILHA!A1,1,0,[5]PLANILHA!$F1))</definedName>
    <definedName name="TIPOORCAMENTO" hidden="1">IF(VALUE([7]MENU!$O$3)=2,"Licitado","Proposto")</definedName>
    <definedName name="_xlnm.Print_Titles" localSheetId="3">COMPOSIÇÃO!$1:$5</definedName>
    <definedName name="_xlnm.Print_Titles" localSheetId="2">COTAÇÕES!$1:$4</definedName>
    <definedName name="_xlnm.Print_Titles">[8]Plan1!$A$1:$IV$8</definedName>
    <definedName name="VTE" localSheetId="3">#REF!</definedName>
    <definedName name="VTE">#REF!</definedName>
    <definedName name="VTE_1" localSheetId="3">'[1]REDE COLETORA'!#REF!</definedName>
    <definedName name="VTE_1">'[1]REDE COLETORA'!#REF!</definedName>
    <definedName name="VTE_2" localSheetId="3">'[1]REDE COLETORA'!#REF!</definedName>
    <definedName name="VTE_2">'[1]REDE COLETORA'!#REF!</definedName>
    <definedName name="VTOTAL1" localSheetId="4" hidden="1">ROUND([5]PLANILHA!#REF!*[5]PLANILHA!#REF!,15-13*[5]PLANILHA!#REF!)</definedName>
    <definedName name="VTOTAL1" hidden="1">ROUND([5]PLANILHA!#REF!*[5]PLANILHA!#REF!,15-13*[5]PLANILHA!#REF!)</definedName>
    <definedName name="wrn.PENDENCIAS." hidden="1">{#N/A,#N/A,FALSE,"GERAL";#N/A,#N/A,FALSE,"012-96";#N/A,#N/A,FALSE,"018-96";#N/A,#N/A,FALSE,"027-96";#N/A,#N/A,FALSE,"059-96";#N/A,#N/A,FALSE,"076-96";#N/A,#N/A,FALSE,"019-97";#N/A,#N/A,FALSE,"021-97";#N/A,#N/A,FALSE,"022-97";#N/A,#N/A,FALSE,"028-97"}</definedName>
  </definedNames>
  <calcPr calcId="124519"/>
</workbook>
</file>

<file path=xl/calcChain.xml><?xml version="1.0" encoding="utf-8"?>
<calcChain xmlns="http://schemas.openxmlformats.org/spreadsheetml/2006/main">
  <c r="H9" i="15"/>
  <c r="G11"/>
  <c r="H11"/>
  <c r="J618" l="1"/>
  <c r="F633"/>
  <c r="F632"/>
  <c r="F631"/>
  <c r="F630"/>
  <c r="F629"/>
  <c r="F627"/>
  <c r="F624"/>
  <c r="F622"/>
  <c r="F621"/>
  <c r="F620"/>
  <c r="G57" i="7" l="1"/>
  <c r="G56"/>
  <c r="G55"/>
  <c r="G54"/>
  <c r="B13" i="8"/>
  <c r="B11"/>
  <c r="B9"/>
  <c r="B7"/>
  <c r="G53" i="7" l="1"/>
  <c r="E94" i="5"/>
  <c r="E86"/>
  <c r="E78"/>
  <c r="E57"/>
  <c r="E49"/>
  <c r="E41"/>
  <c r="E33"/>
  <c r="E118"/>
  <c r="E110"/>
  <c r="E102"/>
  <c r="I35" i="15"/>
  <c r="I32"/>
  <c r="I37"/>
  <c r="I306"/>
  <c r="I336"/>
  <c r="I447"/>
  <c r="I375"/>
  <c r="I267"/>
  <c r="I318"/>
  <c r="I320"/>
  <c r="I322"/>
  <c r="I317"/>
  <c r="I326"/>
  <c r="I330"/>
  <c r="I349"/>
  <c r="I351"/>
  <c r="I352"/>
  <c r="I353"/>
  <c r="I302"/>
  <c r="I347"/>
  <c r="I346"/>
  <c r="I338"/>
  <c r="I294"/>
  <c r="I299"/>
  <c r="I296"/>
  <c r="I291"/>
  <c r="I356"/>
  <c r="I373"/>
  <c r="I279"/>
  <c r="I282"/>
  <c r="I285"/>
  <c r="I272"/>
  <c r="I274"/>
  <c r="I270"/>
  <c r="I388"/>
  <c r="I390"/>
  <c r="I391"/>
  <c r="I392"/>
  <c r="I396"/>
  <c r="I506"/>
  <c r="I510"/>
  <c r="I87"/>
  <c r="I85"/>
  <c r="I379"/>
  <c r="I378"/>
  <c r="I383"/>
  <c r="I561"/>
  <c r="I562"/>
  <c r="I570"/>
  <c r="I574"/>
  <c r="I576"/>
  <c r="I578"/>
  <c r="I582"/>
  <c r="I100"/>
  <c r="I102"/>
  <c r="I104"/>
  <c r="I106"/>
  <c r="I108"/>
  <c r="I109"/>
  <c r="I117"/>
  <c r="I118"/>
  <c r="I116"/>
  <c r="I120"/>
  <c r="I158"/>
  <c r="I173"/>
  <c r="I167"/>
  <c r="I166"/>
  <c r="I168"/>
  <c r="I169"/>
  <c r="I172"/>
  <c r="I161"/>
  <c r="I163"/>
  <c r="I122"/>
  <c r="I124"/>
  <c r="I147"/>
  <c r="I149"/>
  <c r="I153"/>
  <c r="I134"/>
  <c r="I130"/>
  <c r="I127"/>
  <c r="I143"/>
  <c r="I146"/>
  <c r="I141"/>
  <c r="I565"/>
  <c r="I566"/>
  <c r="I139"/>
  <c r="I221"/>
  <c r="I222"/>
  <c r="I223"/>
  <c r="I247"/>
  <c r="I227"/>
  <c r="I230"/>
  <c r="I231"/>
  <c r="I233"/>
  <c r="I232"/>
  <c r="I235"/>
  <c r="I236"/>
  <c r="I239"/>
  <c r="I240"/>
  <c r="I242"/>
  <c r="I244"/>
  <c r="I253"/>
  <c r="I587"/>
  <c r="I590"/>
  <c r="I591"/>
  <c r="I592"/>
  <c r="I182"/>
  <c r="I191"/>
  <c r="I192"/>
  <c r="I178"/>
  <c r="I179"/>
  <c r="I193"/>
  <c r="I194"/>
  <c r="I196"/>
  <c r="I197"/>
  <c r="I188"/>
  <c r="I189"/>
  <c r="I184"/>
  <c r="I185"/>
  <c r="I200"/>
  <c r="I202"/>
  <c r="I203"/>
  <c r="I205"/>
  <c r="I206"/>
  <c r="I208"/>
  <c r="I209"/>
  <c r="I213"/>
  <c r="I214"/>
  <c r="I631"/>
  <c r="I621"/>
  <c r="I622"/>
  <c r="I623"/>
  <c r="I624"/>
  <c r="I49"/>
  <c r="I50"/>
  <c r="I542"/>
  <c r="I545"/>
  <c r="I537"/>
  <c r="I538"/>
  <c r="I547"/>
  <c r="I555"/>
  <c r="I554"/>
  <c r="I541"/>
  <c r="I540"/>
  <c r="I548"/>
  <c r="I558"/>
  <c r="I557"/>
  <c r="I524"/>
  <c r="I513"/>
  <c r="I526"/>
  <c r="I525"/>
  <c r="I514"/>
  <c r="I515"/>
  <c r="I519"/>
  <c r="I521"/>
  <c r="I77"/>
  <c r="I79"/>
  <c r="I80"/>
  <c r="I81"/>
  <c r="I82"/>
  <c r="I39"/>
  <c r="I91"/>
  <c r="I93"/>
  <c r="I97"/>
  <c r="I424"/>
  <c r="I426"/>
  <c r="I419"/>
  <c r="I418"/>
  <c r="I421"/>
  <c r="I532"/>
  <c r="I533"/>
  <c r="I534"/>
  <c r="I595"/>
  <c r="I598"/>
  <c r="I599"/>
  <c r="I597"/>
  <c r="I605"/>
  <c r="I603"/>
  <c r="I604"/>
  <c r="I413"/>
  <c r="I399"/>
  <c r="I401"/>
  <c r="I404"/>
  <c r="I402"/>
  <c r="I407"/>
  <c r="I408"/>
  <c r="I410"/>
  <c r="I441"/>
  <c r="I440"/>
  <c r="I443"/>
  <c r="I444"/>
  <c r="I445"/>
  <c r="I480"/>
  <c r="I478"/>
  <c r="I479"/>
  <c r="I454"/>
  <c r="I455"/>
  <c r="I459"/>
  <c r="I458"/>
  <c r="I460"/>
  <c r="I461"/>
  <c r="I463"/>
  <c r="I464"/>
  <c r="I465"/>
  <c r="I451"/>
  <c r="I452"/>
  <c r="I453"/>
  <c r="I468"/>
  <c r="I467"/>
  <c r="I498"/>
  <c r="I472"/>
  <c r="I471"/>
  <c r="I475"/>
  <c r="I477"/>
  <c r="I483"/>
  <c r="I484"/>
  <c r="I497"/>
  <c r="I489"/>
  <c r="I488"/>
  <c r="I490"/>
  <c r="I493"/>
  <c r="I495"/>
  <c r="I496"/>
  <c r="I500"/>
  <c r="I609"/>
  <c r="I466"/>
  <c r="I610"/>
  <c r="I45"/>
  <c r="I42"/>
  <c r="I43"/>
  <c r="I615"/>
  <c r="I627"/>
  <c r="I504"/>
  <c r="I430"/>
  <c r="I431"/>
  <c r="I425"/>
  <c r="I207"/>
  <c r="I362"/>
  <c r="I363"/>
  <c r="I636"/>
  <c r="I638"/>
  <c r="I690"/>
  <c r="I160"/>
  <c r="I256"/>
  <c r="I257"/>
  <c r="I258"/>
  <c r="I54"/>
  <c r="I53"/>
  <c r="I55"/>
  <c r="I437"/>
  <c r="I508"/>
  <c r="I67"/>
  <c r="I65"/>
  <c r="I71"/>
  <c r="I69"/>
  <c r="I70"/>
  <c r="I66"/>
  <c r="I60"/>
  <c r="I61"/>
  <c r="I63"/>
  <c r="I15"/>
  <c r="I14"/>
  <c r="I22"/>
  <c r="I24"/>
  <c r="I26"/>
  <c r="I27"/>
  <c r="I19"/>
  <c r="I287"/>
  <c r="I289"/>
  <c r="I290"/>
  <c r="I879"/>
  <c r="I880"/>
  <c r="I881"/>
  <c r="I641"/>
  <c r="I642"/>
  <c r="I648"/>
  <c r="I651"/>
  <c r="I658"/>
  <c r="I661"/>
  <c r="I662"/>
  <c r="I663"/>
  <c r="I665"/>
  <c r="I666"/>
  <c r="I667"/>
  <c r="I669"/>
  <c r="I670"/>
  <c r="I672"/>
  <c r="I673"/>
  <c r="I674"/>
  <c r="I675"/>
  <c r="I676"/>
  <c r="I679"/>
  <c r="I680"/>
  <c r="I681"/>
  <c r="I682"/>
  <c r="I683"/>
  <c r="I685"/>
  <c r="I688"/>
  <c r="I689"/>
  <c r="I692"/>
  <c r="I693"/>
  <c r="I694"/>
  <c r="I697"/>
  <c r="I698"/>
  <c r="I699"/>
  <c r="I702"/>
  <c r="I703"/>
  <c r="I704"/>
  <c r="I706"/>
  <c r="I708"/>
  <c r="I709"/>
  <c r="I710"/>
  <c r="I712"/>
  <c r="I713"/>
  <c r="I714"/>
  <c r="I715"/>
  <c r="I718"/>
  <c r="I719"/>
  <c r="I720"/>
  <c r="I722"/>
  <c r="I724"/>
  <c r="I727"/>
  <c r="I728"/>
  <c r="I729"/>
  <c r="I730"/>
  <c r="I731"/>
  <c r="I734"/>
  <c r="I735"/>
  <c r="I736"/>
  <c r="I739"/>
  <c r="I741"/>
  <c r="I743"/>
  <c r="I744"/>
  <c r="I745"/>
  <c r="I746"/>
  <c r="I747"/>
  <c r="I750"/>
  <c r="I764"/>
  <c r="I765"/>
  <c r="I766"/>
  <c r="I769"/>
  <c r="I770"/>
  <c r="I771"/>
  <c r="I773"/>
  <c r="I775"/>
  <c r="I776"/>
  <c r="I777"/>
  <c r="I779"/>
  <c r="I780"/>
  <c r="I781"/>
  <c r="I782"/>
  <c r="I785"/>
  <c r="I786"/>
  <c r="I787"/>
  <c r="I789"/>
  <c r="I791"/>
  <c r="I792"/>
  <c r="I793"/>
  <c r="I795"/>
  <c r="I796"/>
  <c r="I797"/>
  <c r="I798"/>
  <c r="I801"/>
  <c r="I802"/>
  <c r="I803"/>
  <c r="I805"/>
  <c r="I807"/>
  <c r="I808"/>
  <c r="I809"/>
  <c r="I811"/>
  <c r="I812"/>
  <c r="I813"/>
  <c r="I814"/>
  <c r="I275"/>
  <c r="I816"/>
  <c r="I818"/>
  <c r="I819"/>
  <c r="I820"/>
  <c r="I821"/>
  <c r="I823"/>
  <c r="I824"/>
  <c r="I828"/>
  <c r="I829"/>
  <c r="I830"/>
  <c r="I831"/>
  <c r="I832"/>
  <c r="I833"/>
  <c r="I835"/>
  <c r="I836"/>
  <c r="I838"/>
  <c r="I840"/>
  <c r="I368"/>
  <c r="I843"/>
  <c r="I854"/>
  <c r="I855"/>
  <c r="I857"/>
  <c r="I858"/>
  <c r="I859"/>
  <c r="I860"/>
  <c r="I861"/>
  <c r="I864"/>
  <c r="I865"/>
  <c r="I866"/>
  <c r="I870"/>
  <c r="I873"/>
  <c r="I887"/>
  <c r="I891"/>
  <c r="I892"/>
  <c r="I893"/>
  <c r="I895"/>
  <c r="I896"/>
  <c r="I898"/>
  <c r="I900"/>
  <c r="I901"/>
  <c r="I904"/>
  <c r="I905"/>
  <c r="I906"/>
  <c r="I907"/>
  <c r="I877"/>
  <c r="I645"/>
  <c r="I46"/>
  <c r="I216"/>
  <c r="I307"/>
  <c r="I309"/>
  <c r="I412"/>
  <c r="I414"/>
  <c r="I528"/>
  <c r="I917"/>
  <c r="I31"/>
  <c r="I921"/>
  <c r="I926"/>
  <c r="I530"/>
  <c r="I929"/>
  <c r="I283"/>
  <c r="I846"/>
  <c r="I760"/>
  <c r="I762"/>
  <c r="I871"/>
  <c r="I875"/>
  <c r="I758"/>
  <c r="I759"/>
  <c r="I845"/>
  <c r="I848"/>
  <c r="I842"/>
  <c r="I884"/>
  <c r="I849"/>
  <c r="I882"/>
  <c r="I886"/>
  <c r="I650"/>
  <c r="I909"/>
  <c r="I912"/>
  <c r="I910"/>
  <c r="I911"/>
  <c r="I644"/>
  <c r="I850"/>
  <c r="I928"/>
  <c r="I927"/>
  <c r="I925"/>
  <c r="I924"/>
  <c r="I923"/>
  <c r="I922"/>
  <c r="I920"/>
  <c r="I919"/>
  <c r="I918"/>
  <c r="I916"/>
  <c r="I913"/>
  <c r="I903"/>
  <c r="I902"/>
  <c r="I897"/>
  <c r="I890"/>
  <c r="I889"/>
  <c r="I885"/>
  <c r="I883"/>
  <c r="I878"/>
  <c r="I876"/>
  <c r="I872"/>
  <c r="I868"/>
  <c r="I867"/>
  <c r="I863"/>
  <c r="I862"/>
  <c r="I856"/>
  <c r="I853"/>
  <c r="I851"/>
  <c r="I847"/>
  <c r="I844"/>
  <c r="I841"/>
  <c r="I839"/>
  <c r="I837"/>
  <c r="I834"/>
  <c r="I827"/>
  <c r="I826"/>
  <c r="I825"/>
  <c r="I822"/>
  <c r="I817"/>
  <c r="I815"/>
  <c r="I810"/>
  <c r="I806"/>
  <c r="I804"/>
  <c r="I800"/>
  <c r="I799"/>
  <c r="I794"/>
  <c r="I790"/>
  <c r="I788"/>
  <c r="I784"/>
  <c r="I783"/>
  <c r="I778"/>
  <c r="I774"/>
  <c r="I772"/>
  <c r="I768"/>
  <c r="I767"/>
  <c r="I761"/>
  <c r="I757"/>
  <c r="I756"/>
  <c r="I755"/>
  <c r="I754"/>
  <c r="I753"/>
  <c r="I752"/>
  <c r="I751"/>
  <c r="I749"/>
  <c r="I748"/>
  <c r="I742"/>
  <c r="I740"/>
  <c r="I738"/>
  <c r="I737"/>
  <c r="I733"/>
  <c r="I732"/>
  <c r="I726"/>
  <c r="I725"/>
  <c r="I723"/>
  <c r="I721"/>
  <c r="I717"/>
  <c r="I716"/>
  <c r="I711"/>
  <c r="I707"/>
  <c r="I705"/>
  <c r="I701"/>
  <c r="I700"/>
  <c r="I696"/>
  <c r="I695"/>
  <c r="I687"/>
  <c r="I686"/>
  <c r="I678"/>
  <c r="I677"/>
  <c r="I671"/>
  <c r="I664"/>
  <c r="I660"/>
  <c r="I659"/>
  <c r="I657"/>
  <c r="I655"/>
  <c r="I654"/>
  <c r="I653"/>
  <c r="I649"/>
  <c r="I647"/>
  <c r="I643"/>
  <c r="I640"/>
  <c r="I639"/>
  <c r="I637"/>
  <c r="I633"/>
  <c r="I632"/>
  <c r="I630"/>
  <c r="I629"/>
  <c r="I628"/>
  <c r="I626"/>
  <c r="I625"/>
  <c r="I620"/>
  <c r="I617"/>
  <c r="I616"/>
  <c r="I614"/>
  <c r="I612"/>
  <c r="I611"/>
  <c r="I608"/>
  <c r="I607"/>
  <c r="I601"/>
  <c r="I600"/>
  <c r="I596"/>
  <c r="I593"/>
  <c r="I589"/>
  <c r="I588"/>
  <c r="I586"/>
  <c r="I584"/>
  <c r="I583"/>
  <c r="I581"/>
  <c r="I580"/>
  <c r="I579"/>
  <c r="I577"/>
  <c r="I575"/>
  <c r="I573"/>
  <c r="I572"/>
  <c r="I571"/>
  <c r="I569"/>
  <c r="I568"/>
  <c r="I567"/>
  <c r="I564"/>
  <c r="I563"/>
  <c r="I559"/>
  <c r="I556"/>
  <c r="I553"/>
  <c r="I552"/>
  <c r="I551"/>
  <c r="I550"/>
  <c r="I549"/>
  <c r="I546"/>
  <c r="I544"/>
  <c r="I543"/>
  <c r="I539"/>
  <c r="I536"/>
  <c r="I529"/>
  <c r="I527"/>
  <c r="I523"/>
  <c r="I522"/>
  <c r="I520"/>
  <c r="I518"/>
  <c r="I517"/>
  <c r="I516"/>
  <c r="I511"/>
  <c r="I509"/>
  <c r="I507"/>
  <c r="I505"/>
  <c r="I503"/>
  <c r="I502"/>
  <c r="I499"/>
  <c r="I494"/>
  <c r="I491"/>
  <c r="I487"/>
  <c r="I486"/>
  <c r="I485"/>
  <c r="I482"/>
  <c r="I481"/>
  <c r="I476"/>
  <c r="I474"/>
  <c r="I473"/>
  <c r="I470"/>
  <c r="I469"/>
  <c r="I462"/>
  <c r="I457"/>
  <c r="I456"/>
  <c r="I450"/>
  <c r="I449"/>
  <c r="I448"/>
  <c r="I446"/>
  <c r="I442"/>
  <c r="I439"/>
  <c r="I436"/>
  <c r="I435"/>
  <c r="I434"/>
  <c r="I433"/>
  <c r="I429"/>
  <c r="I428"/>
  <c r="I427"/>
  <c r="I423"/>
  <c r="I422"/>
  <c r="I416"/>
  <c r="I415"/>
  <c r="I411"/>
  <c r="I409"/>
  <c r="I406"/>
  <c r="I405"/>
  <c r="I403"/>
  <c r="I400"/>
  <c r="I398"/>
  <c r="I395"/>
  <c r="I394"/>
  <c r="I393"/>
  <c r="I389"/>
  <c r="I387"/>
  <c r="I386"/>
  <c r="I384"/>
  <c r="I382"/>
  <c r="I381"/>
  <c r="I380"/>
  <c r="I377"/>
  <c r="I374"/>
  <c r="I372"/>
  <c r="I371"/>
  <c r="I370"/>
  <c r="I369"/>
  <c r="I367"/>
  <c r="I366"/>
  <c r="I365"/>
  <c r="I364"/>
  <c r="I361"/>
  <c r="I360"/>
  <c r="I359"/>
  <c r="I358"/>
  <c r="I357"/>
  <c r="I355"/>
  <c r="I354"/>
  <c r="I350"/>
  <c r="I348"/>
  <c r="I345"/>
  <c r="I344"/>
  <c r="I343"/>
  <c r="I342"/>
  <c r="I341"/>
  <c r="I340"/>
  <c r="I337"/>
  <c r="I335"/>
  <c r="I334"/>
  <c r="I333"/>
  <c r="I332"/>
  <c r="I331"/>
  <c r="I329"/>
  <c r="I328"/>
  <c r="I327"/>
  <c r="I325"/>
  <c r="I324"/>
  <c r="I323"/>
  <c r="I321"/>
  <c r="I319"/>
  <c r="I316"/>
  <c r="I315"/>
  <c r="I314"/>
  <c r="I313"/>
  <c r="I312"/>
  <c r="I311"/>
  <c r="I310"/>
  <c r="I308"/>
  <c r="I305"/>
  <c r="I304"/>
  <c r="I303"/>
  <c r="I301"/>
  <c r="I300"/>
  <c r="I298"/>
  <c r="I297"/>
  <c r="I295"/>
  <c r="I293"/>
  <c r="I292"/>
  <c r="I288"/>
  <c r="I286"/>
  <c r="I284"/>
  <c r="I281"/>
  <c r="I280"/>
  <c r="I278"/>
  <c r="I277"/>
  <c r="I276"/>
  <c r="I273"/>
  <c r="I271"/>
  <c r="I269"/>
  <c r="I268"/>
  <c r="I266"/>
  <c r="I265"/>
  <c r="I263"/>
  <c r="I262"/>
  <c r="I261"/>
  <c r="I260"/>
  <c r="I259"/>
  <c r="I254"/>
  <c r="I252"/>
  <c r="I250"/>
  <c r="I249"/>
  <c r="I246"/>
  <c r="I245"/>
  <c r="I243"/>
  <c r="I241"/>
  <c r="I238"/>
  <c r="I237"/>
  <c r="I234"/>
  <c r="I229"/>
  <c r="I228"/>
  <c r="I226"/>
  <c r="I225"/>
  <c r="I224"/>
  <c r="I220"/>
  <c r="I219"/>
  <c r="I215"/>
  <c r="I212"/>
  <c r="I211"/>
  <c r="I210"/>
  <c r="I204"/>
  <c r="I201"/>
  <c r="I199"/>
  <c r="I198"/>
  <c r="I195"/>
  <c r="I190"/>
  <c r="I187"/>
  <c r="I186"/>
  <c r="I183"/>
  <c r="I181"/>
  <c r="I180"/>
  <c r="I177"/>
  <c r="I175"/>
  <c r="I174"/>
  <c r="I171"/>
  <c r="I170"/>
  <c r="I165"/>
  <c r="I164"/>
  <c r="I162"/>
  <c r="I159"/>
  <c r="I157"/>
  <c r="I156"/>
  <c r="I155"/>
  <c r="I154"/>
  <c r="I152"/>
  <c r="I151"/>
  <c r="I150"/>
  <c r="I148"/>
  <c r="I145"/>
  <c r="I142"/>
  <c r="I140"/>
  <c r="I138"/>
  <c r="I137"/>
  <c r="I136"/>
  <c r="I135"/>
  <c r="I133"/>
  <c r="I132"/>
  <c r="I131"/>
  <c r="I129"/>
  <c r="I128"/>
  <c r="I126"/>
  <c r="I125"/>
  <c r="I123"/>
  <c r="I121"/>
  <c r="I119"/>
  <c r="I115"/>
  <c r="I114"/>
  <c r="I113"/>
  <c r="I112"/>
  <c r="I111"/>
  <c r="I110"/>
  <c r="I107"/>
  <c r="I105"/>
  <c r="I103"/>
  <c r="I101"/>
  <c r="I99"/>
  <c r="I96"/>
  <c r="I95"/>
  <c r="I94"/>
  <c r="I92"/>
  <c r="I90"/>
  <c r="I88"/>
  <c r="I86"/>
  <c r="I83"/>
  <c r="I78"/>
  <c r="I76"/>
  <c r="I73"/>
  <c r="I72"/>
  <c r="I68"/>
  <c r="I64"/>
  <c r="I62"/>
  <c r="I59"/>
  <c r="I57"/>
  <c r="I56"/>
  <c r="I52"/>
  <c r="F47"/>
  <c r="I47" s="1"/>
  <c r="I44"/>
  <c r="I40"/>
  <c r="I36"/>
  <c r="I34"/>
  <c r="I33"/>
  <c r="I30"/>
  <c r="I29"/>
  <c r="I28"/>
  <c r="I25"/>
  <c r="I23"/>
  <c r="I21"/>
  <c r="I20"/>
  <c r="I18"/>
  <c r="I17"/>
  <c r="I16"/>
  <c r="I13"/>
  <c r="I9"/>
  <c r="I5"/>
  <c r="G5"/>
  <c r="H314" l="1"/>
  <c r="J314" s="1"/>
  <c r="H15"/>
  <c r="J15" s="1"/>
  <c r="H68"/>
  <c r="J68" s="1"/>
  <c r="H107"/>
  <c r="J107" s="1"/>
  <c r="H155"/>
  <c r="J155" s="1"/>
  <c r="H217"/>
  <c r="J217" s="1"/>
  <c r="H251"/>
  <c r="J251" s="1"/>
  <c r="H123"/>
  <c r="J123" s="1"/>
  <c r="H92"/>
  <c r="J92" s="1"/>
  <c r="H115"/>
  <c r="J115" s="1"/>
  <c r="H420"/>
  <c r="J420" s="1"/>
  <c r="H201"/>
  <c r="J201" s="1"/>
  <c r="H144"/>
  <c r="J144" s="1"/>
  <c r="H128"/>
  <c r="J128" s="1"/>
  <c r="H136"/>
  <c r="J136" s="1"/>
  <c r="H49"/>
  <c r="J49" s="1"/>
  <c r="H147"/>
  <c r="J147" s="1"/>
  <c r="H293"/>
  <c r="J293" s="1"/>
  <c r="H382"/>
  <c r="J382" s="1"/>
  <c r="H539"/>
  <c r="J539" s="1"/>
  <c r="H75"/>
  <c r="J75" s="1"/>
  <c r="H254"/>
  <c r="J254" s="1"/>
  <c r="I75"/>
  <c r="H261"/>
  <c r="J261" s="1"/>
  <c r="H398"/>
  <c r="J398" s="1"/>
  <c r="H131"/>
  <c r="J131" s="1"/>
  <c r="H629"/>
  <c r="J629" s="1"/>
  <c r="H99"/>
  <c r="J99" s="1"/>
  <c r="H139"/>
  <c r="J139" s="1"/>
  <c r="I144"/>
  <c r="H168"/>
  <c r="J168" s="1"/>
  <c r="I217"/>
  <c r="I251"/>
  <c r="H276"/>
  <c r="J276" s="1"/>
  <c r="I420"/>
  <c r="H308"/>
  <c r="J308" s="1"/>
  <c r="H152"/>
  <c r="J152" s="1"/>
  <c r="H325"/>
  <c r="J325" s="1"/>
  <c r="H345"/>
  <c r="J345" s="1"/>
  <c r="H492"/>
  <c r="J492" s="1"/>
  <c r="H248"/>
  <c r="J248" s="1"/>
  <c r="H171"/>
  <c r="J171" s="1"/>
  <c r="H112"/>
  <c r="J112" s="1"/>
  <c r="H339"/>
  <c r="J339" s="1"/>
  <c r="H363"/>
  <c r="J363" s="1"/>
  <c r="H85"/>
  <c r="J85" s="1"/>
  <c r="H104"/>
  <c r="J104" s="1"/>
  <c r="H120"/>
  <c r="J120" s="1"/>
  <c r="H163"/>
  <c r="J163" s="1"/>
  <c r="H185"/>
  <c r="J185" s="1"/>
  <c r="H282"/>
  <c r="J282" s="1"/>
  <c r="I248"/>
  <c r="I339"/>
  <c r="I492"/>
  <c r="H160"/>
  <c r="J160" s="1"/>
  <c r="H901"/>
  <c r="J901" s="1"/>
  <c r="H31"/>
  <c r="J31" s="1"/>
  <c r="H52"/>
  <c r="J52" s="1"/>
  <c r="H57"/>
  <c r="J57" s="1"/>
  <c r="H179"/>
  <c r="J179" s="1"/>
  <c r="H191"/>
  <c r="J191" s="1"/>
  <c r="H235"/>
  <c r="J235" s="1"/>
  <c r="H269"/>
  <c r="J269" s="1"/>
  <c r="H290"/>
  <c r="J290" s="1"/>
  <c r="H322"/>
  <c r="J322" s="1"/>
  <c r="H347"/>
  <c r="J347" s="1"/>
  <c r="H356"/>
  <c r="J356" s="1"/>
  <c r="H476"/>
  <c r="J476" s="1"/>
  <c r="H649"/>
  <c r="J649" s="1"/>
  <c r="H748"/>
  <c r="J748" s="1"/>
  <c r="H831"/>
  <c r="J831" s="1"/>
  <c r="H23"/>
  <c r="J23" s="1"/>
  <c r="H45"/>
  <c r="J45" s="1"/>
  <c r="H47"/>
  <c r="J47" s="1"/>
  <c r="H60"/>
  <c r="J60" s="1"/>
  <c r="H83"/>
  <c r="J83" s="1"/>
  <c r="H86"/>
  <c r="J86" s="1"/>
  <c r="H100"/>
  <c r="J100" s="1"/>
  <c r="H103"/>
  <c r="J103" s="1"/>
  <c r="H108"/>
  <c r="J108" s="1"/>
  <c r="H111"/>
  <c r="J111" s="1"/>
  <c r="H116"/>
  <c r="J116" s="1"/>
  <c r="H119"/>
  <c r="J119" s="1"/>
  <c r="H124"/>
  <c r="J124" s="1"/>
  <c r="H127"/>
  <c r="J127" s="1"/>
  <c r="H132"/>
  <c r="J132" s="1"/>
  <c r="H135"/>
  <c r="J135" s="1"/>
  <c r="H140"/>
  <c r="J140" s="1"/>
  <c r="H143"/>
  <c r="J143" s="1"/>
  <c r="H148"/>
  <c r="J148" s="1"/>
  <c r="H151"/>
  <c r="J151" s="1"/>
  <c r="H156"/>
  <c r="J156" s="1"/>
  <c r="H159"/>
  <c r="J159" s="1"/>
  <c r="H164"/>
  <c r="J164" s="1"/>
  <c r="H167"/>
  <c r="J167" s="1"/>
  <c r="H172"/>
  <c r="J172" s="1"/>
  <c r="H175"/>
  <c r="J175" s="1"/>
  <c r="H219"/>
  <c r="J219" s="1"/>
  <c r="H222"/>
  <c r="J222" s="1"/>
  <c r="H240"/>
  <c r="J240" s="1"/>
  <c r="H243"/>
  <c r="J243" s="1"/>
  <c r="H262"/>
  <c r="J262" s="1"/>
  <c r="H266"/>
  <c r="J266" s="1"/>
  <c r="H277"/>
  <c r="J277" s="1"/>
  <c r="H292"/>
  <c r="J292" s="1"/>
  <c r="H298"/>
  <c r="J298" s="1"/>
  <c r="H309"/>
  <c r="J309" s="1"/>
  <c r="H324"/>
  <c r="J324" s="1"/>
  <c r="H330"/>
  <c r="J330" s="1"/>
  <c r="H340"/>
  <c r="J340" s="1"/>
  <c r="H372"/>
  <c r="J372" s="1"/>
  <c r="H414"/>
  <c r="J414" s="1"/>
  <c r="H460"/>
  <c r="J460" s="1"/>
  <c r="H529"/>
  <c r="J529" s="1"/>
  <c r="H579"/>
  <c r="J579" s="1"/>
  <c r="H595"/>
  <c r="J595" s="1"/>
  <c r="H732"/>
  <c r="J732" s="1"/>
  <c r="H815"/>
  <c r="J815" s="1"/>
  <c r="H861"/>
  <c r="J861" s="1"/>
  <c r="H700"/>
  <c r="J700" s="1"/>
  <c r="H783"/>
  <c r="J783" s="1"/>
  <c r="H847"/>
  <c r="J847" s="1"/>
  <c r="H27"/>
  <c r="J27" s="1"/>
  <c r="H64"/>
  <c r="J64" s="1"/>
  <c r="H182"/>
  <c r="J182" s="1"/>
  <c r="H207"/>
  <c r="J207" s="1"/>
  <c r="H232"/>
  <c r="J232" s="1"/>
  <c r="H238"/>
  <c r="J238" s="1"/>
  <c r="H284"/>
  <c r="J284" s="1"/>
  <c r="H301"/>
  <c r="J301" s="1"/>
  <c r="H316"/>
  <c r="J316" s="1"/>
  <c r="H333"/>
  <c r="J333" s="1"/>
  <c r="H353"/>
  <c r="J353" s="1"/>
  <c r="H507"/>
  <c r="J507" s="1"/>
  <c r="H682"/>
  <c r="J682" s="1"/>
  <c r="H767"/>
  <c r="J767" s="1"/>
  <c r="H19"/>
  <c r="J19" s="1"/>
  <c r="H35"/>
  <c r="J35" s="1"/>
  <c r="H53"/>
  <c r="J53" s="1"/>
  <c r="H56"/>
  <c r="J56" s="1"/>
  <c r="H72"/>
  <c r="J72" s="1"/>
  <c r="H79"/>
  <c r="J79" s="1"/>
  <c r="H96"/>
  <c r="J96" s="1"/>
  <c r="H178"/>
  <c r="J178" s="1"/>
  <c r="H183"/>
  <c r="J183" s="1"/>
  <c r="H196"/>
  <c r="J196" s="1"/>
  <c r="H199"/>
  <c r="J199" s="1"/>
  <c r="H212"/>
  <c r="J212" s="1"/>
  <c r="H215"/>
  <c r="J215" s="1"/>
  <c r="H224"/>
  <c r="J224" s="1"/>
  <c r="H227"/>
  <c r="J227" s="1"/>
  <c r="H259"/>
  <c r="J259" s="1"/>
  <c r="H268"/>
  <c r="J268" s="1"/>
  <c r="H274"/>
  <c r="J274" s="1"/>
  <c r="H285"/>
  <c r="J285" s="1"/>
  <c r="H300"/>
  <c r="J300" s="1"/>
  <c r="H306"/>
  <c r="J306" s="1"/>
  <c r="H317"/>
  <c r="J317" s="1"/>
  <c r="H332"/>
  <c r="J332" s="1"/>
  <c r="H337"/>
  <c r="J337" s="1"/>
  <c r="H348"/>
  <c r="J348" s="1"/>
  <c r="H361"/>
  <c r="J361" s="1"/>
  <c r="H395"/>
  <c r="J395" s="1"/>
  <c r="H406"/>
  <c r="J406" s="1"/>
  <c r="H428"/>
  <c r="J428" s="1"/>
  <c r="H444"/>
  <c r="J444" s="1"/>
  <c r="H513"/>
  <c r="J513" s="1"/>
  <c r="H532"/>
  <c r="J532" s="1"/>
  <c r="H555"/>
  <c r="J555" s="1"/>
  <c r="H563"/>
  <c r="J563" s="1"/>
  <c r="H716"/>
  <c r="J716" s="1"/>
  <c r="H799"/>
  <c r="J799" s="1"/>
  <c r="H630"/>
  <c r="J630" s="1"/>
  <c r="H626"/>
  <c r="J626" s="1"/>
  <c r="H622"/>
  <c r="J622" s="1"/>
  <c r="H614"/>
  <c r="J614" s="1"/>
  <c r="H611"/>
  <c r="J611" s="1"/>
  <c r="H607"/>
  <c r="J607" s="1"/>
  <c r="H604"/>
  <c r="J604" s="1"/>
  <c r="H601"/>
  <c r="J601" s="1"/>
  <c r="H597"/>
  <c r="J597" s="1"/>
  <c r="H591"/>
  <c r="J591" s="1"/>
  <c r="H587"/>
  <c r="J587" s="1"/>
  <c r="H584"/>
  <c r="J584" s="1"/>
  <c r="H580"/>
  <c r="J580" s="1"/>
  <c r="H576"/>
  <c r="J576" s="1"/>
  <c r="H572"/>
  <c r="J572" s="1"/>
  <c r="H568"/>
  <c r="J568" s="1"/>
  <c r="H564"/>
  <c r="J564" s="1"/>
  <c r="H557"/>
  <c r="J557" s="1"/>
  <c r="H553"/>
  <c r="J553" s="1"/>
  <c r="H549"/>
  <c r="J549" s="1"/>
  <c r="H545"/>
  <c r="J545" s="1"/>
  <c r="H541"/>
  <c r="J541" s="1"/>
  <c r="H537"/>
  <c r="J537" s="1"/>
  <c r="H534"/>
  <c r="J534" s="1"/>
  <c r="H527"/>
  <c r="J527" s="1"/>
  <c r="H523"/>
  <c r="J523" s="1"/>
  <c r="H519"/>
  <c r="J519" s="1"/>
  <c r="H515"/>
  <c r="J515" s="1"/>
  <c r="H508"/>
  <c r="J508" s="1"/>
  <c r="H504"/>
  <c r="J504" s="1"/>
  <c r="H497"/>
  <c r="J497" s="1"/>
  <c r="H493"/>
  <c r="J493" s="1"/>
  <c r="H489"/>
  <c r="J489" s="1"/>
  <c r="H485"/>
  <c r="J485" s="1"/>
  <c r="H481"/>
  <c r="J481" s="1"/>
  <c r="H477"/>
  <c r="J477" s="1"/>
  <c r="H473"/>
  <c r="J473" s="1"/>
  <c r="H469"/>
  <c r="J469" s="1"/>
  <c r="H465"/>
  <c r="J465" s="1"/>
  <c r="H461"/>
  <c r="J461" s="1"/>
  <c r="H457"/>
  <c r="J457" s="1"/>
  <c r="H453"/>
  <c r="J453" s="1"/>
  <c r="H449"/>
  <c r="J449" s="1"/>
  <c r="H445"/>
  <c r="J445" s="1"/>
  <c r="H441"/>
  <c r="J441" s="1"/>
  <c r="H434"/>
  <c r="J434" s="1"/>
  <c r="H631"/>
  <c r="J631" s="1"/>
  <c r="H627"/>
  <c r="J627" s="1"/>
  <c r="H623"/>
  <c r="J623" s="1"/>
  <c r="H615"/>
  <c r="J615" s="1"/>
  <c r="H612"/>
  <c r="J612" s="1"/>
  <c r="H608"/>
  <c r="J608" s="1"/>
  <c r="H605"/>
  <c r="J605" s="1"/>
  <c r="H598"/>
  <c r="J598" s="1"/>
  <c r="H588"/>
  <c r="J588" s="1"/>
  <c r="H581"/>
  <c r="J581" s="1"/>
  <c r="H577"/>
  <c r="J577" s="1"/>
  <c r="H573"/>
  <c r="J573" s="1"/>
  <c r="H569"/>
  <c r="J569" s="1"/>
  <c r="H565"/>
  <c r="J565" s="1"/>
  <c r="H561"/>
  <c r="J561" s="1"/>
  <c r="H558"/>
  <c r="J558" s="1"/>
  <c r="H554"/>
  <c r="J554" s="1"/>
  <c r="H550"/>
  <c r="J550" s="1"/>
  <c r="H546"/>
  <c r="J546" s="1"/>
  <c r="H542"/>
  <c r="J542" s="1"/>
  <c r="H538"/>
  <c r="J538" s="1"/>
  <c r="H528"/>
  <c r="J528" s="1"/>
  <c r="H524"/>
  <c r="J524" s="1"/>
  <c r="H520"/>
  <c r="J520" s="1"/>
  <c r="H516"/>
  <c r="J516" s="1"/>
  <c r="H509"/>
  <c r="J509" s="1"/>
  <c r="H505"/>
  <c r="J505" s="1"/>
  <c r="H498"/>
  <c r="J498" s="1"/>
  <c r="H494"/>
  <c r="J494" s="1"/>
  <c r="H490"/>
  <c r="J490" s="1"/>
  <c r="H486"/>
  <c r="J486" s="1"/>
  <c r="H482"/>
  <c r="J482" s="1"/>
  <c r="H478"/>
  <c r="J478" s="1"/>
  <c r="H474"/>
  <c r="J474" s="1"/>
  <c r="H470"/>
  <c r="J470" s="1"/>
  <c r="H466"/>
  <c r="J466" s="1"/>
  <c r="H462"/>
  <c r="J462" s="1"/>
  <c r="H458"/>
  <c r="J458" s="1"/>
  <c r="H454"/>
  <c r="J454" s="1"/>
  <c r="H450"/>
  <c r="J450" s="1"/>
  <c r="H446"/>
  <c r="J446" s="1"/>
  <c r="H442"/>
  <c r="J442" s="1"/>
  <c r="H435"/>
  <c r="J435" s="1"/>
  <c r="H616"/>
  <c r="J616" s="1"/>
  <c r="H603"/>
  <c r="J603" s="1"/>
  <c r="H600"/>
  <c r="J600" s="1"/>
  <c r="H596"/>
  <c r="J596" s="1"/>
  <c r="H530"/>
  <c r="J530" s="1"/>
  <c r="H526"/>
  <c r="J526" s="1"/>
  <c r="H522"/>
  <c r="J522" s="1"/>
  <c r="H518"/>
  <c r="J518" s="1"/>
  <c r="H514"/>
  <c r="J514" s="1"/>
  <c r="H499"/>
  <c r="J499" s="1"/>
  <c r="H495"/>
  <c r="J495" s="1"/>
  <c r="H491"/>
  <c r="J491" s="1"/>
  <c r="H487"/>
  <c r="J487" s="1"/>
  <c r="H483"/>
  <c r="J483" s="1"/>
  <c r="H479"/>
  <c r="J479" s="1"/>
  <c r="H475"/>
  <c r="J475" s="1"/>
  <c r="H471"/>
  <c r="J471" s="1"/>
  <c r="H467"/>
  <c r="J467" s="1"/>
  <c r="H463"/>
  <c r="J463" s="1"/>
  <c r="H459"/>
  <c r="J459" s="1"/>
  <c r="H455"/>
  <c r="J455" s="1"/>
  <c r="H451"/>
  <c r="J451" s="1"/>
  <c r="H447"/>
  <c r="J447" s="1"/>
  <c r="H443"/>
  <c r="J443" s="1"/>
  <c r="H439"/>
  <c r="J439" s="1"/>
  <c r="H431"/>
  <c r="J431" s="1"/>
  <c r="H427"/>
  <c r="J427" s="1"/>
  <c r="H423"/>
  <c r="J423" s="1"/>
  <c r="H419"/>
  <c r="J419" s="1"/>
  <c r="H416"/>
  <c r="J416" s="1"/>
  <c r="H412"/>
  <c r="J412" s="1"/>
  <c r="H408"/>
  <c r="J408" s="1"/>
  <c r="H404"/>
  <c r="J404" s="1"/>
  <c r="H400"/>
  <c r="J400" s="1"/>
  <c r="H393"/>
  <c r="J393" s="1"/>
  <c r="H632"/>
  <c r="J632" s="1"/>
  <c r="H628"/>
  <c r="J628" s="1"/>
  <c r="H624"/>
  <c r="J624" s="1"/>
  <c r="H620"/>
  <c r="J620" s="1"/>
  <c r="H610"/>
  <c r="J610" s="1"/>
  <c r="H592"/>
  <c r="J592" s="1"/>
  <c r="H589"/>
  <c r="J589" s="1"/>
  <c r="H582"/>
  <c r="J582" s="1"/>
  <c r="H578"/>
  <c r="J578" s="1"/>
  <c r="H574"/>
  <c r="J574" s="1"/>
  <c r="H570"/>
  <c r="J570" s="1"/>
  <c r="H566"/>
  <c r="J566" s="1"/>
  <c r="H562"/>
  <c r="J562" s="1"/>
  <c r="H556"/>
  <c r="J556" s="1"/>
  <c r="H552"/>
  <c r="J552" s="1"/>
  <c r="H548"/>
  <c r="J548" s="1"/>
  <c r="H544"/>
  <c r="J544" s="1"/>
  <c r="H540"/>
  <c r="J540" s="1"/>
  <c r="H536"/>
  <c r="J536" s="1"/>
  <c r="H533"/>
  <c r="J533" s="1"/>
  <c r="H510"/>
  <c r="J510" s="1"/>
  <c r="H506"/>
  <c r="J506" s="1"/>
  <c r="H502"/>
  <c r="J502" s="1"/>
  <c r="H437"/>
  <c r="J437" s="1"/>
  <c r="H433"/>
  <c r="J433" s="1"/>
  <c r="H430"/>
  <c r="J430" s="1"/>
  <c r="H426"/>
  <c r="J426" s="1"/>
  <c r="H422"/>
  <c r="J422" s="1"/>
  <c r="H418"/>
  <c r="J418" s="1"/>
  <c r="H415"/>
  <c r="J415" s="1"/>
  <c r="H411"/>
  <c r="J411" s="1"/>
  <c r="H407"/>
  <c r="J407" s="1"/>
  <c r="H403"/>
  <c r="J403" s="1"/>
  <c r="H399"/>
  <c r="J399" s="1"/>
  <c r="H396"/>
  <c r="J396" s="1"/>
  <c r="H392"/>
  <c r="J392" s="1"/>
  <c r="H388"/>
  <c r="J388" s="1"/>
  <c r="H381"/>
  <c r="J381" s="1"/>
  <c r="H377"/>
  <c r="J377" s="1"/>
  <c r="H374"/>
  <c r="J374" s="1"/>
  <c r="H370"/>
  <c r="J370" s="1"/>
  <c r="H366"/>
  <c r="J366" s="1"/>
  <c r="H362"/>
  <c r="J362" s="1"/>
  <c r="H358"/>
  <c r="J358" s="1"/>
  <c r="H354"/>
  <c r="J354" s="1"/>
  <c r="H350"/>
  <c r="J350" s="1"/>
  <c r="H346"/>
  <c r="J346" s="1"/>
  <c r="H342"/>
  <c r="J342" s="1"/>
  <c r="H338"/>
  <c r="J338" s="1"/>
  <c r="H334"/>
  <c r="J334" s="1"/>
  <c r="H331"/>
  <c r="J331" s="1"/>
  <c r="H327"/>
  <c r="J327" s="1"/>
  <c r="H323"/>
  <c r="J323" s="1"/>
  <c r="H319"/>
  <c r="J319" s="1"/>
  <c r="H315"/>
  <c r="J315" s="1"/>
  <c r="H311"/>
  <c r="J311" s="1"/>
  <c r="H307"/>
  <c r="J307" s="1"/>
  <c r="H303"/>
  <c r="J303" s="1"/>
  <c r="H299"/>
  <c r="J299" s="1"/>
  <c r="H295"/>
  <c r="J295" s="1"/>
  <c r="H291"/>
  <c r="J291" s="1"/>
  <c r="H287"/>
  <c r="J287" s="1"/>
  <c r="H283"/>
  <c r="J283" s="1"/>
  <c r="H279"/>
  <c r="J279" s="1"/>
  <c r="H275"/>
  <c r="J275" s="1"/>
  <c r="H271"/>
  <c r="J271" s="1"/>
  <c r="H267"/>
  <c r="J267" s="1"/>
  <c r="H260"/>
  <c r="J260" s="1"/>
  <c r="H256"/>
  <c r="J256" s="1"/>
  <c r="H253"/>
  <c r="J253" s="1"/>
  <c r="H249"/>
  <c r="J249" s="1"/>
  <c r="H245"/>
  <c r="J245" s="1"/>
  <c r="H241"/>
  <c r="J241" s="1"/>
  <c r="H237"/>
  <c r="J237" s="1"/>
  <c r="H233"/>
  <c r="J233" s="1"/>
  <c r="H229"/>
  <c r="J229" s="1"/>
  <c r="H225"/>
  <c r="J225" s="1"/>
  <c r="H221"/>
  <c r="J221" s="1"/>
  <c r="H214"/>
  <c r="J214" s="1"/>
  <c r="H210"/>
  <c r="J210" s="1"/>
  <c r="H206"/>
  <c r="J206" s="1"/>
  <c r="H202"/>
  <c r="J202" s="1"/>
  <c r="H198"/>
  <c r="J198" s="1"/>
  <c r="H194"/>
  <c r="J194" s="1"/>
  <c r="H190"/>
  <c r="J190" s="1"/>
  <c r="H186"/>
  <c r="J186" s="1"/>
  <c r="H633"/>
  <c r="J633" s="1"/>
  <c r="H625"/>
  <c r="J625" s="1"/>
  <c r="H609"/>
  <c r="J609" s="1"/>
  <c r="H559"/>
  <c r="J559" s="1"/>
  <c r="H551"/>
  <c r="J551" s="1"/>
  <c r="H543"/>
  <c r="J543" s="1"/>
  <c r="H525"/>
  <c r="J525" s="1"/>
  <c r="H517"/>
  <c r="J517" s="1"/>
  <c r="H511"/>
  <c r="J511" s="1"/>
  <c r="H503"/>
  <c r="J503" s="1"/>
  <c r="H413"/>
  <c r="J413" s="1"/>
  <c r="H409"/>
  <c r="J409" s="1"/>
  <c r="H405"/>
  <c r="J405" s="1"/>
  <c r="H401"/>
  <c r="J401" s="1"/>
  <c r="H394"/>
  <c r="J394" s="1"/>
  <c r="H390"/>
  <c r="J390" s="1"/>
  <c r="H387"/>
  <c r="J387" s="1"/>
  <c r="H383"/>
  <c r="J383" s="1"/>
  <c r="H380"/>
  <c r="J380" s="1"/>
  <c r="H375"/>
  <c r="J375" s="1"/>
  <c r="H367"/>
  <c r="J367" s="1"/>
  <c r="H359"/>
  <c r="J359" s="1"/>
  <c r="H351"/>
  <c r="J351" s="1"/>
  <c r="H343"/>
  <c r="J343" s="1"/>
  <c r="H335"/>
  <c r="J335" s="1"/>
  <c r="H328"/>
  <c r="J328" s="1"/>
  <c r="H320"/>
  <c r="J320" s="1"/>
  <c r="H312"/>
  <c r="J312" s="1"/>
  <c r="H304"/>
  <c r="J304" s="1"/>
  <c r="H296"/>
  <c r="J296" s="1"/>
  <c r="H288"/>
  <c r="J288" s="1"/>
  <c r="H280"/>
  <c r="J280" s="1"/>
  <c r="H272"/>
  <c r="J272" s="1"/>
  <c r="H257"/>
  <c r="J257" s="1"/>
  <c r="H252"/>
  <c r="J252" s="1"/>
  <c r="H247"/>
  <c r="J247" s="1"/>
  <c r="H244"/>
  <c r="J244" s="1"/>
  <c r="H239"/>
  <c r="J239" s="1"/>
  <c r="H236"/>
  <c r="J236" s="1"/>
  <c r="H231"/>
  <c r="J231" s="1"/>
  <c r="H228"/>
  <c r="J228" s="1"/>
  <c r="H223"/>
  <c r="J223" s="1"/>
  <c r="H220"/>
  <c r="J220" s="1"/>
  <c r="H216"/>
  <c r="J216" s="1"/>
  <c r="H213"/>
  <c r="J213" s="1"/>
  <c r="H208"/>
  <c r="J208" s="1"/>
  <c r="H205"/>
  <c r="J205" s="1"/>
  <c r="H200"/>
  <c r="J200" s="1"/>
  <c r="H197"/>
  <c r="J197" s="1"/>
  <c r="H192"/>
  <c r="J192" s="1"/>
  <c r="H189"/>
  <c r="J189" s="1"/>
  <c r="H184"/>
  <c r="J184" s="1"/>
  <c r="H180"/>
  <c r="J180" s="1"/>
  <c r="H173"/>
  <c r="J173" s="1"/>
  <c r="H169"/>
  <c r="J169" s="1"/>
  <c r="H165"/>
  <c r="J165" s="1"/>
  <c r="H161"/>
  <c r="J161" s="1"/>
  <c r="H157"/>
  <c r="J157" s="1"/>
  <c r="H153"/>
  <c r="J153" s="1"/>
  <c r="H149"/>
  <c r="J149" s="1"/>
  <c r="H145"/>
  <c r="J145" s="1"/>
  <c r="H141"/>
  <c r="J141" s="1"/>
  <c r="H137"/>
  <c r="J137" s="1"/>
  <c r="H133"/>
  <c r="J133" s="1"/>
  <c r="H129"/>
  <c r="J129" s="1"/>
  <c r="H125"/>
  <c r="J125" s="1"/>
  <c r="H121"/>
  <c r="J121" s="1"/>
  <c r="H117"/>
  <c r="J117" s="1"/>
  <c r="H113"/>
  <c r="J113" s="1"/>
  <c r="H109"/>
  <c r="J109" s="1"/>
  <c r="H105"/>
  <c r="J105" s="1"/>
  <c r="H101"/>
  <c r="J101" s="1"/>
  <c r="H94"/>
  <c r="J94" s="1"/>
  <c r="H90"/>
  <c r="J90" s="1"/>
  <c r="H87"/>
  <c r="J87" s="1"/>
  <c r="H80"/>
  <c r="J80" s="1"/>
  <c r="H76"/>
  <c r="J76" s="1"/>
  <c r="H73"/>
  <c r="J73" s="1"/>
  <c r="H69"/>
  <c r="J69" s="1"/>
  <c r="H65"/>
  <c r="J65" s="1"/>
  <c r="H61"/>
  <c r="J61" s="1"/>
  <c r="H54"/>
  <c r="J54" s="1"/>
  <c r="H43"/>
  <c r="J43" s="1"/>
  <c r="H40"/>
  <c r="J40" s="1"/>
  <c r="H37"/>
  <c r="J37" s="1"/>
  <c r="H33"/>
  <c r="J33" s="1"/>
  <c r="H29"/>
  <c r="J29" s="1"/>
  <c r="H25"/>
  <c r="J25" s="1"/>
  <c r="H21"/>
  <c r="J21" s="1"/>
  <c r="H17"/>
  <c r="J17" s="1"/>
  <c r="H13"/>
  <c r="J13" s="1"/>
  <c r="H617"/>
  <c r="J617" s="1"/>
  <c r="H599"/>
  <c r="J599" s="1"/>
  <c r="H593"/>
  <c r="J593" s="1"/>
  <c r="H586"/>
  <c r="J586" s="1"/>
  <c r="H583"/>
  <c r="J583" s="1"/>
  <c r="H575"/>
  <c r="J575" s="1"/>
  <c r="H567"/>
  <c r="J567" s="1"/>
  <c r="H496"/>
  <c r="J496" s="1"/>
  <c r="H488"/>
  <c r="J488" s="1"/>
  <c r="H480"/>
  <c r="J480" s="1"/>
  <c r="H472"/>
  <c r="J472" s="1"/>
  <c r="H464"/>
  <c r="J464" s="1"/>
  <c r="H456"/>
  <c r="J456" s="1"/>
  <c r="H448"/>
  <c r="J448" s="1"/>
  <c r="H440"/>
  <c r="J440" s="1"/>
  <c r="H429"/>
  <c r="J429" s="1"/>
  <c r="H425"/>
  <c r="J425" s="1"/>
  <c r="H421"/>
  <c r="J421" s="1"/>
  <c r="H378"/>
  <c r="J378" s="1"/>
  <c r="H373"/>
  <c r="J373" s="1"/>
  <c r="H368"/>
  <c r="J368" s="1"/>
  <c r="H365"/>
  <c r="J365" s="1"/>
  <c r="H360"/>
  <c r="J360" s="1"/>
  <c r="H357"/>
  <c r="J357" s="1"/>
  <c r="H352"/>
  <c r="J352" s="1"/>
  <c r="H349"/>
  <c r="J349" s="1"/>
  <c r="H344"/>
  <c r="J344" s="1"/>
  <c r="H341"/>
  <c r="J341" s="1"/>
  <c r="H336"/>
  <c r="J336" s="1"/>
  <c r="H329"/>
  <c r="J329" s="1"/>
  <c r="H326"/>
  <c r="J326" s="1"/>
  <c r="H321"/>
  <c r="J321" s="1"/>
  <c r="H318"/>
  <c r="J318" s="1"/>
  <c r="H313"/>
  <c r="J313" s="1"/>
  <c r="H310"/>
  <c r="J310" s="1"/>
  <c r="H305"/>
  <c r="J305" s="1"/>
  <c r="H302"/>
  <c r="J302" s="1"/>
  <c r="H297"/>
  <c r="J297" s="1"/>
  <c r="H294"/>
  <c r="J294" s="1"/>
  <c r="H289"/>
  <c r="J289" s="1"/>
  <c r="H286"/>
  <c r="J286" s="1"/>
  <c r="H281"/>
  <c r="J281" s="1"/>
  <c r="H278"/>
  <c r="J278" s="1"/>
  <c r="H273"/>
  <c r="J273" s="1"/>
  <c r="H270"/>
  <c r="J270" s="1"/>
  <c r="H265"/>
  <c r="J265" s="1"/>
  <c r="H263"/>
  <c r="J263" s="1"/>
  <c r="H258"/>
  <c r="J258" s="1"/>
  <c r="H250"/>
  <c r="J250" s="1"/>
  <c r="H242"/>
  <c r="J242" s="1"/>
  <c r="H234"/>
  <c r="J234" s="1"/>
  <c r="H226"/>
  <c r="J226" s="1"/>
  <c r="H211"/>
  <c r="J211" s="1"/>
  <c r="H203"/>
  <c r="J203" s="1"/>
  <c r="H195"/>
  <c r="J195" s="1"/>
  <c r="H187"/>
  <c r="J187" s="1"/>
  <c r="H181"/>
  <c r="J181" s="1"/>
  <c r="H177"/>
  <c r="J177" s="1"/>
  <c r="H174"/>
  <c r="J174" s="1"/>
  <c r="H170"/>
  <c r="J170" s="1"/>
  <c r="H166"/>
  <c r="J166" s="1"/>
  <c r="H162"/>
  <c r="J162" s="1"/>
  <c r="H158"/>
  <c r="J158" s="1"/>
  <c r="H154"/>
  <c r="J154" s="1"/>
  <c r="H150"/>
  <c r="J150" s="1"/>
  <c r="H146"/>
  <c r="J146" s="1"/>
  <c r="H142"/>
  <c r="J142" s="1"/>
  <c r="H138"/>
  <c r="J138" s="1"/>
  <c r="H134"/>
  <c r="J134" s="1"/>
  <c r="H130"/>
  <c r="J130" s="1"/>
  <c r="H126"/>
  <c r="J126" s="1"/>
  <c r="H122"/>
  <c r="J122" s="1"/>
  <c r="H118"/>
  <c r="J118" s="1"/>
  <c r="H114"/>
  <c r="J114" s="1"/>
  <c r="H110"/>
  <c r="J110" s="1"/>
  <c r="H106"/>
  <c r="J106" s="1"/>
  <c r="H102"/>
  <c r="J102" s="1"/>
  <c r="H95"/>
  <c r="J95" s="1"/>
  <c r="H91"/>
  <c r="J91" s="1"/>
  <c r="H88"/>
  <c r="J88" s="1"/>
  <c r="H81"/>
  <c r="J81" s="1"/>
  <c r="H77"/>
  <c r="J77" s="1"/>
  <c r="H70"/>
  <c r="J70" s="1"/>
  <c r="H66"/>
  <c r="J66" s="1"/>
  <c r="H62"/>
  <c r="J62" s="1"/>
  <c r="H55"/>
  <c r="J55" s="1"/>
  <c r="H44"/>
  <c r="J44" s="1"/>
  <c r="H34"/>
  <c r="J34" s="1"/>
  <c r="H30"/>
  <c r="J30" s="1"/>
  <c r="H26"/>
  <c r="J26" s="1"/>
  <c r="H22"/>
  <c r="J22" s="1"/>
  <c r="H18"/>
  <c r="J18" s="1"/>
  <c r="H14"/>
  <c r="J14" s="1"/>
  <c r="H641"/>
  <c r="J641" s="1"/>
  <c r="H658"/>
  <c r="J658" s="1"/>
  <c r="H689"/>
  <c r="J689" s="1"/>
  <c r="H884"/>
  <c r="J884" s="1"/>
  <c r="H912"/>
  <c r="J912" s="1"/>
  <c r="H929"/>
  <c r="J929" s="1"/>
  <c r="J9"/>
  <c r="H16"/>
  <c r="J16" s="1"/>
  <c r="H20"/>
  <c r="J20" s="1"/>
  <c r="H24"/>
  <c r="J24" s="1"/>
  <c r="H28"/>
  <c r="J28" s="1"/>
  <c r="H32"/>
  <c r="J32" s="1"/>
  <c r="H36"/>
  <c r="J36" s="1"/>
  <c r="H39"/>
  <c r="J39" s="1"/>
  <c r="H42"/>
  <c r="J42" s="1"/>
  <c r="H46"/>
  <c r="J46" s="1"/>
  <c r="H50"/>
  <c r="J50" s="1"/>
  <c r="H59"/>
  <c r="J59" s="1"/>
  <c r="H63"/>
  <c r="J63" s="1"/>
  <c r="H67"/>
  <c r="J67" s="1"/>
  <c r="H71"/>
  <c r="J71" s="1"/>
  <c r="H78"/>
  <c r="J78" s="1"/>
  <c r="H82"/>
  <c r="J82" s="1"/>
  <c r="H93"/>
  <c r="J93" s="1"/>
  <c r="H97"/>
  <c r="J97" s="1"/>
  <c r="H188"/>
  <c r="J188" s="1"/>
  <c r="H193"/>
  <c r="J193" s="1"/>
  <c r="H204"/>
  <c r="J204" s="1"/>
  <c r="H209"/>
  <c r="J209" s="1"/>
  <c r="H230"/>
  <c r="J230" s="1"/>
  <c r="H246"/>
  <c r="J246" s="1"/>
  <c r="H379"/>
  <c r="J379" s="1"/>
  <c r="H384"/>
  <c r="J384" s="1"/>
  <c r="H389"/>
  <c r="J389" s="1"/>
  <c r="H436"/>
  <c r="J436" s="1"/>
  <c r="H571"/>
  <c r="J571" s="1"/>
  <c r="H621"/>
  <c r="J621" s="1"/>
  <c r="H674"/>
  <c r="J674" s="1"/>
  <c r="H692"/>
  <c r="J692" s="1"/>
  <c r="H708"/>
  <c r="J708" s="1"/>
  <c r="H724"/>
  <c r="J724" s="1"/>
  <c r="H740"/>
  <c r="J740" s="1"/>
  <c r="H756"/>
  <c r="J756" s="1"/>
  <c r="H775"/>
  <c r="J775" s="1"/>
  <c r="H791"/>
  <c r="J791" s="1"/>
  <c r="H807"/>
  <c r="J807" s="1"/>
  <c r="H823"/>
  <c r="J823" s="1"/>
  <c r="H839"/>
  <c r="J839" s="1"/>
  <c r="H853"/>
  <c r="J853" s="1"/>
  <c r="H897"/>
  <c r="J897" s="1"/>
  <c r="H926"/>
  <c r="J926" s="1"/>
  <c r="H922"/>
  <c r="J922" s="1"/>
  <c r="H918"/>
  <c r="J918" s="1"/>
  <c r="H913"/>
  <c r="J913" s="1"/>
  <c r="H909"/>
  <c r="J909" s="1"/>
  <c r="H906"/>
  <c r="J906" s="1"/>
  <c r="H902"/>
  <c r="J902" s="1"/>
  <c r="H895"/>
  <c r="J895" s="1"/>
  <c r="H892"/>
  <c r="J892" s="1"/>
  <c r="H885"/>
  <c r="J885" s="1"/>
  <c r="H881"/>
  <c r="J881" s="1"/>
  <c r="H877"/>
  <c r="J877" s="1"/>
  <c r="H870"/>
  <c r="J870" s="1"/>
  <c r="H867"/>
  <c r="J867" s="1"/>
  <c r="H863"/>
  <c r="J863" s="1"/>
  <c r="H859"/>
  <c r="J859" s="1"/>
  <c r="H855"/>
  <c r="J855" s="1"/>
  <c r="H848"/>
  <c r="J848" s="1"/>
  <c r="H844"/>
  <c r="J844" s="1"/>
  <c r="H840"/>
  <c r="J840" s="1"/>
  <c r="H836"/>
  <c r="J836" s="1"/>
  <c r="H832"/>
  <c r="J832" s="1"/>
  <c r="H828"/>
  <c r="J828" s="1"/>
  <c r="H824"/>
  <c r="J824" s="1"/>
  <c r="H820"/>
  <c r="J820" s="1"/>
  <c r="H816"/>
  <c r="J816" s="1"/>
  <c r="H812"/>
  <c r="J812" s="1"/>
  <c r="H808"/>
  <c r="J808" s="1"/>
  <c r="H804"/>
  <c r="J804" s="1"/>
  <c r="H800"/>
  <c r="J800" s="1"/>
  <c r="H796"/>
  <c r="J796" s="1"/>
  <c r="H792"/>
  <c r="J792" s="1"/>
  <c r="H788"/>
  <c r="J788" s="1"/>
  <c r="H784"/>
  <c r="J784" s="1"/>
  <c r="H780"/>
  <c r="J780" s="1"/>
  <c r="H776"/>
  <c r="J776" s="1"/>
  <c r="H772"/>
  <c r="J772" s="1"/>
  <c r="H768"/>
  <c r="J768" s="1"/>
  <c r="H764"/>
  <c r="J764" s="1"/>
  <c r="H761"/>
  <c r="J761" s="1"/>
  <c r="H757"/>
  <c r="J757" s="1"/>
  <c r="H753"/>
  <c r="J753" s="1"/>
  <c r="H749"/>
  <c r="J749" s="1"/>
  <c r="H745"/>
  <c r="J745" s="1"/>
  <c r="H741"/>
  <c r="J741" s="1"/>
  <c r="H737"/>
  <c r="J737" s="1"/>
  <c r="H733"/>
  <c r="J733" s="1"/>
  <c r="H729"/>
  <c r="J729" s="1"/>
  <c r="H725"/>
  <c r="J725" s="1"/>
  <c r="H721"/>
  <c r="J721" s="1"/>
  <c r="H717"/>
  <c r="J717" s="1"/>
  <c r="H713"/>
  <c r="J713" s="1"/>
  <c r="H709"/>
  <c r="J709" s="1"/>
  <c r="H705"/>
  <c r="J705" s="1"/>
  <c r="H701"/>
  <c r="J701" s="1"/>
  <c r="H697"/>
  <c r="J697" s="1"/>
  <c r="H693"/>
  <c r="J693" s="1"/>
  <c r="H690"/>
  <c r="J690" s="1"/>
  <c r="H686"/>
  <c r="J686" s="1"/>
  <c r="H683"/>
  <c r="J683" s="1"/>
  <c r="H679"/>
  <c r="J679" s="1"/>
  <c r="H675"/>
  <c r="J675" s="1"/>
  <c r="H671"/>
  <c r="J671" s="1"/>
  <c r="H664"/>
  <c r="J664" s="1"/>
  <c r="H660"/>
  <c r="J660" s="1"/>
  <c r="H653"/>
  <c r="J653" s="1"/>
  <c r="H650"/>
  <c r="J650" s="1"/>
  <c r="H643"/>
  <c r="J643" s="1"/>
  <c r="H639"/>
  <c r="J639" s="1"/>
  <c r="H927"/>
  <c r="J927" s="1"/>
  <c r="H923"/>
  <c r="J923" s="1"/>
  <c r="H919"/>
  <c r="J919" s="1"/>
  <c r="H910"/>
  <c r="J910" s="1"/>
  <c r="H907"/>
  <c r="J907" s="1"/>
  <c r="H903"/>
  <c r="J903" s="1"/>
  <c r="H896"/>
  <c r="J896" s="1"/>
  <c r="H893"/>
  <c r="J893" s="1"/>
  <c r="H889"/>
  <c r="J889" s="1"/>
  <c r="H886"/>
  <c r="J886" s="1"/>
  <c r="H882"/>
  <c r="J882" s="1"/>
  <c r="H878"/>
  <c r="J878" s="1"/>
  <c r="H871"/>
  <c r="J871" s="1"/>
  <c r="H868"/>
  <c r="J868" s="1"/>
  <c r="H864"/>
  <c r="J864" s="1"/>
  <c r="H860"/>
  <c r="J860" s="1"/>
  <c r="H856"/>
  <c r="J856" s="1"/>
  <c r="H849"/>
  <c r="J849" s="1"/>
  <c r="H845"/>
  <c r="J845" s="1"/>
  <c r="H841"/>
  <c r="J841" s="1"/>
  <c r="H837"/>
  <c r="J837" s="1"/>
  <c r="H833"/>
  <c r="J833" s="1"/>
  <c r="H829"/>
  <c r="J829" s="1"/>
  <c r="H825"/>
  <c r="J825" s="1"/>
  <c r="H821"/>
  <c r="J821" s="1"/>
  <c r="H817"/>
  <c r="J817" s="1"/>
  <c r="H813"/>
  <c r="J813" s="1"/>
  <c r="H809"/>
  <c r="J809" s="1"/>
  <c r="H805"/>
  <c r="J805" s="1"/>
  <c r="H801"/>
  <c r="J801" s="1"/>
  <c r="H797"/>
  <c r="J797" s="1"/>
  <c r="H793"/>
  <c r="J793" s="1"/>
  <c r="H789"/>
  <c r="J789" s="1"/>
  <c r="H785"/>
  <c r="J785" s="1"/>
  <c r="H781"/>
  <c r="J781" s="1"/>
  <c r="H777"/>
  <c r="J777" s="1"/>
  <c r="H773"/>
  <c r="J773" s="1"/>
  <c r="H769"/>
  <c r="J769" s="1"/>
  <c r="H765"/>
  <c r="J765" s="1"/>
  <c r="H762"/>
  <c r="J762" s="1"/>
  <c r="H758"/>
  <c r="J758" s="1"/>
  <c r="H754"/>
  <c r="J754" s="1"/>
  <c r="H750"/>
  <c r="J750" s="1"/>
  <c r="H746"/>
  <c r="J746" s="1"/>
  <c r="H742"/>
  <c r="J742" s="1"/>
  <c r="H738"/>
  <c r="J738" s="1"/>
  <c r="H734"/>
  <c r="J734" s="1"/>
  <c r="H730"/>
  <c r="J730" s="1"/>
  <c r="H726"/>
  <c r="J726" s="1"/>
  <c r="H722"/>
  <c r="J722" s="1"/>
  <c r="H718"/>
  <c r="J718" s="1"/>
  <c r="H714"/>
  <c r="J714" s="1"/>
  <c r="H710"/>
  <c r="J710" s="1"/>
  <c r="H706"/>
  <c r="J706" s="1"/>
  <c r="H702"/>
  <c r="J702" s="1"/>
  <c r="H698"/>
  <c r="J698" s="1"/>
  <c r="H694"/>
  <c r="J694" s="1"/>
  <c r="H687"/>
  <c r="J687" s="1"/>
  <c r="H680"/>
  <c r="J680" s="1"/>
  <c r="H676"/>
  <c r="J676" s="1"/>
  <c r="H672"/>
  <c r="J672" s="1"/>
  <c r="H665"/>
  <c r="J665" s="1"/>
  <c r="H661"/>
  <c r="J661" s="1"/>
  <c r="H657"/>
  <c r="J657" s="1"/>
  <c r="H654"/>
  <c r="J654" s="1"/>
  <c r="H651"/>
  <c r="J651" s="1"/>
  <c r="H647"/>
  <c r="J647" s="1"/>
  <c r="H644"/>
  <c r="J644" s="1"/>
  <c r="H640"/>
  <c r="J640" s="1"/>
  <c r="H636"/>
  <c r="J636" s="1"/>
  <c r="H928"/>
  <c r="J928" s="1"/>
  <c r="H924"/>
  <c r="J924" s="1"/>
  <c r="H920"/>
  <c r="J920" s="1"/>
  <c r="H916"/>
  <c r="J916" s="1"/>
  <c r="H904"/>
  <c r="J904" s="1"/>
  <c r="H900"/>
  <c r="J900" s="1"/>
  <c r="H891"/>
  <c r="J891" s="1"/>
  <c r="H887"/>
  <c r="J887" s="1"/>
  <c r="H883"/>
  <c r="J883" s="1"/>
  <c r="H879"/>
  <c r="J879" s="1"/>
  <c r="H875"/>
  <c r="J875" s="1"/>
  <c r="H866"/>
  <c r="J866" s="1"/>
  <c r="H862"/>
  <c r="J862" s="1"/>
  <c r="H858"/>
  <c r="J858" s="1"/>
  <c r="H854"/>
  <c r="J854" s="1"/>
  <c r="H759"/>
  <c r="J759" s="1"/>
  <c r="H755"/>
  <c r="J755" s="1"/>
  <c r="H751"/>
  <c r="J751" s="1"/>
  <c r="H747"/>
  <c r="J747" s="1"/>
  <c r="H743"/>
  <c r="J743" s="1"/>
  <c r="H739"/>
  <c r="J739" s="1"/>
  <c r="H735"/>
  <c r="J735" s="1"/>
  <c r="H731"/>
  <c r="J731" s="1"/>
  <c r="H727"/>
  <c r="J727" s="1"/>
  <c r="H723"/>
  <c r="J723" s="1"/>
  <c r="H719"/>
  <c r="J719" s="1"/>
  <c r="H715"/>
  <c r="J715" s="1"/>
  <c r="H711"/>
  <c r="J711" s="1"/>
  <c r="H707"/>
  <c r="J707" s="1"/>
  <c r="H703"/>
  <c r="J703" s="1"/>
  <c r="H699"/>
  <c r="J699" s="1"/>
  <c r="H695"/>
  <c r="J695" s="1"/>
  <c r="H688"/>
  <c r="J688" s="1"/>
  <c r="H681"/>
  <c r="J681" s="1"/>
  <c r="H677"/>
  <c r="J677" s="1"/>
  <c r="H673"/>
  <c r="J673" s="1"/>
  <c r="H669"/>
  <c r="J669" s="1"/>
  <c r="H648"/>
  <c r="J648" s="1"/>
  <c r="H642"/>
  <c r="J642" s="1"/>
  <c r="H638"/>
  <c r="J638" s="1"/>
  <c r="H911"/>
  <c r="J911" s="1"/>
  <c r="H898"/>
  <c r="J898" s="1"/>
  <c r="H873"/>
  <c r="J873" s="1"/>
  <c r="H850"/>
  <c r="J850" s="1"/>
  <c r="H846"/>
  <c r="J846" s="1"/>
  <c r="H842"/>
  <c r="J842" s="1"/>
  <c r="H838"/>
  <c r="J838" s="1"/>
  <c r="H834"/>
  <c r="J834" s="1"/>
  <c r="H830"/>
  <c r="J830" s="1"/>
  <c r="H826"/>
  <c r="J826" s="1"/>
  <c r="H822"/>
  <c r="J822" s="1"/>
  <c r="H818"/>
  <c r="J818" s="1"/>
  <c r="H814"/>
  <c r="J814" s="1"/>
  <c r="H810"/>
  <c r="J810" s="1"/>
  <c r="H806"/>
  <c r="J806" s="1"/>
  <c r="H802"/>
  <c r="J802" s="1"/>
  <c r="H798"/>
  <c r="J798" s="1"/>
  <c r="H794"/>
  <c r="J794" s="1"/>
  <c r="H790"/>
  <c r="J790" s="1"/>
  <c r="H786"/>
  <c r="J786" s="1"/>
  <c r="H782"/>
  <c r="J782" s="1"/>
  <c r="H778"/>
  <c r="J778" s="1"/>
  <c r="H774"/>
  <c r="J774" s="1"/>
  <c r="H770"/>
  <c r="J770" s="1"/>
  <c r="H766"/>
  <c r="J766" s="1"/>
  <c r="H667"/>
  <c r="J667" s="1"/>
  <c r="H663"/>
  <c r="J663" s="1"/>
  <c r="H659"/>
  <c r="J659" s="1"/>
  <c r="H655"/>
  <c r="J655" s="1"/>
  <c r="H925"/>
  <c r="J925" s="1"/>
  <c r="H917"/>
  <c r="J917" s="1"/>
  <c r="H905"/>
  <c r="J905" s="1"/>
  <c r="H880"/>
  <c r="J880" s="1"/>
  <c r="H685"/>
  <c r="J685" s="1"/>
  <c r="H662"/>
  <c r="J662" s="1"/>
  <c r="H645"/>
  <c r="J645" s="1"/>
  <c r="H637"/>
  <c r="J637" s="1"/>
  <c r="H890"/>
  <c r="J890" s="1"/>
  <c r="H865"/>
  <c r="J865" s="1"/>
  <c r="H857"/>
  <c r="J857" s="1"/>
  <c r="H851"/>
  <c r="J851" s="1"/>
  <c r="H843"/>
  <c r="J843" s="1"/>
  <c r="H835"/>
  <c r="J835" s="1"/>
  <c r="H827"/>
  <c r="J827" s="1"/>
  <c r="H819"/>
  <c r="J819" s="1"/>
  <c r="H811"/>
  <c r="J811" s="1"/>
  <c r="H803"/>
  <c r="J803" s="1"/>
  <c r="H795"/>
  <c r="J795" s="1"/>
  <c r="H787"/>
  <c r="J787" s="1"/>
  <c r="H779"/>
  <c r="J779" s="1"/>
  <c r="H771"/>
  <c r="J771" s="1"/>
  <c r="H760"/>
  <c r="J760" s="1"/>
  <c r="H752"/>
  <c r="J752" s="1"/>
  <c r="H744"/>
  <c r="J744" s="1"/>
  <c r="H736"/>
  <c r="J736" s="1"/>
  <c r="H728"/>
  <c r="J728" s="1"/>
  <c r="H720"/>
  <c r="J720" s="1"/>
  <c r="H712"/>
  <c r="J712" s="1"/>
  <c r="H704"/>
  <c r="J704" s="1"/>
  <c r="H696"/>
  <c r="J696" s="1"/>
  <c r="H678"/>
  <c r="J678" s="1"/>
  <c r="H670"/>
  <c r="J670" s="1"/>
  <c r="H355"/>
  <c r="J355" s="1"/>
  <c r="H364"/>
  <c r="J364" s="1"/>
  <c r="H369"/>
  <c r="J369" s="1"/>
  <c r="H371"/>
  <c r="J371" s="1"/>
  <c r="H386"/>
  <c r="J386" s="1"/>
  <c r="H391"/>
  <c r="J391" s="1"/>
  <c r="H402"/>
  <c r="J402" s="1"/>
  <c r="H410"/>
  <c r="J410" s="1"/>
  <c r="H424"/>
  <c r="J424" s="1"/>
  <c r="H452"/>
  <c r="J452" s="1"/>
  <c r="H468"/>
  <c r="J468" s="1"/>
  <c r="H484"/>
  <c r="J484" s="1"/>
  <c r="H500"/>
  <c r="J500" s="1"/>
  <c r="H521"/>
  <c r="J521" s="1"/>
  <c r="H547"/>
  <c r="J547" s="1"/>
  <c r="H590"/>
  <c r="J590" s="1"/>
  <c r="H666"/>
  <c r="J666" s="1"/>
  <c r="H872"/>
  <c r="J872" s="1"/>
  <c r="H876"/>
  <c r="J876" s="1"/>
  <c r="I915"/>
  <c r="I908" s="1"/>
  <c r="I899" s="1"/>
  <c r="I894" s="1"/>
  <c r="I888" s="1"/>
  <c r="I874" s="1"/>
  <c r="I869" s="1"/>
  <c r="I852" s="1"/>
  <c r="I763" s="1"/>
  <c r="I691" s="1"/>
  <c r="I684" s="1"/>
  <c r="I668" s="1"/>
  <c r="I656" s="1"/>
  <c r="I652" s="1"/>
  <c r="I646" s="1"/>
  <c r="I635" s="1"/>
  <c r="I619" s="1"/>
  <c r="I613" s="1"/>
  <c r="I606" s="1"/>
  <c r="I602" s="1"/>
  <c r="I594" s="1"/>
  <c r="I585" s="1"/>
  <c r="I560" s="1"/>
  <c r="I535" s="1"/>
  <c r="I531" s="1"/>
  <c r="I512" s="1"/>
  <c r="I501" s="1"/>
  <c r="H921"/>
  <c r="J921" s="1"/>
  <c r="I438" l="1"/>
  <c r="I432" s="1"/>
  <c r="I417"/>
  <c r="I397" s="1"/>
  <c r="I385" s="1"/>
  <c r="I376" s="1"/>
  <c r="I264" s="1"/>
  <c r="I255" s="1"/>
  <c r="I218" s="1"/>
  <c r="I176" s="1"/>
  <c r="I98" s="1"/>
  <c r="I89" s="1"/>
  <c r="I84" s="1"/>
  <c r="I74" s="1"/>
  <c r="I58" s="1"/>
  <c r="I51" s="1"/>
  <c r="I48" s="1"/>
  <c r="I41" s="1"/>
  <c r="J264"/>
  <c r="I38"/>
  <c r="I12" s="1"/>
  <c r="J915"/>
  <c r="J914" s="1"/>
  <c r="C13" i="8" s="1"/>
  <c r="J908" i="15"/>
  <c r="J899" s="1"/>
  <c r="J894" s="1"/>
  <c r="J888" s="1"/>
  <c r="J874" s="1"/>
  <c r="J869" s="1"/>
  <c r="J852" s="1"/>
  <c r="J763" s="1"/>
  <c r="J691" s="1"/>
  <c r="J684" s="1"/>
  <c r="J668" s="1"/>
  <c r="J656" s="1"/>
  <c r="J652" s="1"/>
  <c r="J646" s="1"/>
  <c r="J635" s="1"/>
  <c r="J634" l="1"/>
  <c r="J32" i="4"/>
  <c r="O13" i="8"/>
  <c r="N13"/>
  <c r="M13"/>
  <c r="L13"/>
  <c r="K13"/>
  <c r="J13"/>
  <c r="I13"/>
  <c r="H13"/>
  <c r="G13"/>
  <c r="F13"/>
  <c r="E13"/>
  <c r="D13"/>
  <c r="O11"/>
  <c r="N11"/>
  <c r="M11"/>
  <c r="L11"/>
  <c r="K11"/>
  <c r="J11"/>
  <c r="I11"/>
  <c r="H11"/>
  <c r="G11"/>
  <c r="F11"/>
  <c r="E11"/>
  <c r="D11"/>
  <c r="O9"/>
  <c r="N9"/>
  <c r="M9"/>
  <c r="L9"/>
  <c r="K9"/>
  <c r="J9"/>
  <c r="I9"/>
  <c r="H9"/>
  <c r="G9"/>
  <c r="F9"/>
  <c r="E9"/>
  <c r="D9"/>
  <c r="E7"/>
  <c r="F7"/>
  <c r="G7"/>
  <c r="H7"/>
  <c r="I7"/>
  <c r="J7"/>
  <c r="K7"/>
  <c r="L7"/>
  <c r="M7"/>
  <c r="N7"/>
  <c r="O7"/>
  <c r="D7"/>
  <c r="A7"/>
  <c r="A2"/>
  <c r="G16" i="7"/>
  <c r="G8"/>
  <c r="G11"/>
  <c r="G12"/>
  <c r="G13"/>
  <c r="G17"/>
  <c r="G18"/>
  <c r="G21"/>
  <c r="G22"/>
  <c r="G23"/>
  <c r="G26"/>
  <c r="G27"/>
  <c r="G28"/>
  <c r="G31"/>
  <c r="G32"/>
  <c r="G33"/>
  <c r="G34"/>
  <c r="G37"/>
  <c r="G38"/>
  <c r="G39"/>
  <c r="G40"/>
  <c r="G41"/>
  <c r="G42"/>
  <c r="G43"/>
  <c r="G44"/>
  <c r="G45"/>
  <c r="G46"/>
  <c r="G47"/>
  <c r="G48"/>
  <c r="G49"/>
  <c r="G50"/>
  <c r="G51"/>
  <c r="G7"/>
  <c r="J17" i="4"/>
  <c r="G15" i="7" l="1"/>
  <c r="G6"/>
  <c r="G25"/>
  <c r="G10"/>
  <c r="G36"/>
  <c r="G20"/>
  <c r="J619" i="15"/>
  <c r="C9" i="8" s="1"/>
  <c r="C11"/>
  <c r="J613" i="15"/>
  <c r="J606" s="1"/>
  <c r="J602" s="1"/>
  <c r="J594" s="1"/>
  <c r="J585" s="1"/>
  <c r="J560" s="1"/>
  <c r="J535" s="1"/>
  <c r="J531" s="1"/>
  <c r="J512" s="1"/>
  <c r="J501" s="1"/>
  <c r="J438" s="1"/>
  <c r="J432" s="1"/>
  <c r="J417" s="1"/>
  <c r="J397" s="1"/>
  <c r="J385" s="1"/>
  <c r="J376" s="1"/>
  <c r="J255" s="1"/>
  <c r="J218" s="1"/>
  <c r="J176" s="1"/>
  <c r="J98" s="1"/>
  <c r="J89" s="1"/>
  <c r="J84" s="1"/>
  <c r="J74" s="1"/>
  <c r="J58" s="1"/>
  <c r="J51" s="1"/>
  <c r="J48" s="1"/>
  <c r="J41" s="1"/>
  <c r="J38" s="1"/>
  <c r="J12" s="1"/>
  <c r="G30" i="7"/>
  <c r="J14" i="8" l="1"/>
  <c r="K10"/>
  <c r="G10"/>
  <c r="M10"/>
  <c r="O10"/>
  <c r="I10"/>
  <c r="D10"/>
  <c r="F10"/>
  <c r="L10"/>
  <c r="N10"/>
  <c r="E10"/>
  <c r="H10"/>
  <c r="J10"/>
  <c r="E14"/>
  <c r="I14"/>
  <c r="D14"/>
  <c r="K14"/>
  <c r="O14"/>
  <c r="M14"/>
  <c r="G14" l="1"/>
  <c r="L14"/>
  <c r="H14"/>
  <c r="F14"/>
  <c r="N14"/>
  <c r="J12"/>
  <c r="E12"/>
  <c r="F12"/>
  <c r="D12"/>
  <c r="O12"/>
  <c r="I12"/>
  <c r="G12"/>
  <c r="L12"/>
  <c r="M12"/>
  <c r="N12"/>
  <c r="K12"/>
  <c r="H12"/>
  <c r="J8" i="15" l="1"/>
  <c r="I8" l="1"/>
  <c r="I11" s="1"/>
  <c r="I10" s="1"/>
  <c r="J11"/>
  <c r="J10" s="1"/>
  <c r="J7" s="1"/>
  <c r="C7" i="8" l="1"/>
  <c r="B5" i="15"/>
  <c r="H8" i="8" l="1"/>
  <c r="H16" s="1"/>
  <c r="H15" s="1"/>
  <c r="E8"/>
  <c r="E16" s="1"/>
  <c r="E15" s="1"/>
  <c r="K8"/>
  <c r="K16" s="1"/>
  <c r="K15" s="1"/>
  <c r="M8"/>
  <c r="M16" s="1"/>
  <c r="M15" s="1"/>
  <c r="G8"/>
  <c r="G16" s="1"/>
  <c r="G15" s="1"/>
  <c r="F8"/>
  <c r="F16" s="1"/>
  <c r="F15" s="1"/>
  <c r="J8"/>
  <c r="J16" s="1"/>
  <c r="J15" s="1"/>
  <c r="L8"/>
  <c r="L16" s="1"/>
  <c r="L15" s="1"/>
  <c r="O8"/>
  <c r="O16" s="1"/>
  <c r="O15" s="1"/>
  <c r="I8"/>
  <c r="I16" s="1"/>
  <c r="I15" s="1"/>
  <c r="N8"/>
  <c r="N16" s="1"/>
  <c r="N15" s="1"/>
  <c r="D8"/>
  <c r="D16" s="1"/>
  <c r="D18" l="1"/>
  <c r="E18" s="1"/>
  <c r="F18" s="1"/>
  <c r="G18" s="1"/>
  <c r="H18" s="1"/>
  <c r="I18" s="1"/>
  <c r="J18" s="1"/>
  <c r="K18" s="1"/>
  <c r="L18" s="1"/>
  <c r="M18" s="1"/>
  <c r="N18" s="1"/>
  <c r="O18" s="1"/>
  <c r="D15"/>
  <c r="D17" s="1"/>
  <c r="E17" s="1"/>
  <c r="F17" s="1"/>
  <c r="G17" s="1"/>
  <c r="H17" s="1"/>
  <c r="I17" s="1"/>
  <c r="J17" s="1"/>
  <c r="K17" s="1"/>
  <c r="L17" s="1"/>
  <c r="M17" s="1"/>
  <c r="N17" s="1"/>
  <c r="O17" s="1"/>
</calcChain>
</file>

<file path=xl/sharedStrings.xml><?xml version="1.0" encoding="utf-8"?>
<sst xmlns="http://schemas.openxmlformats.org/spreadsheetml/2006/main" count="4939" uniqueCount="2845">
  <si>
    <t>SINAPI</t>
  </si>
  <si>
    <t>CP-1</t>
  </si>
  <si>
    <t>VEICULO POPULAR MOTOR 1.0 C/ AR E SEGURO COM COMBUSTIVEL</t>
  </si>
  <si>
    <t>MÊS</t>
  </si>
  <si>
    <t xml:space="preserve">ADMINISTRAÇÃO LOCAL </t>
  </si>
  <si>
    <t>ADM</t>
  </si>
  <si>
    <t>DEMOLICOES E REMOÇOES</t>
  </si>
  <si>
    <t>SETOP</t>
  </si>
  <si>
    <t>ED-48436</t>
  </si>
  <si>
    <t>DEMOLIÇÃO DE ALVENARIA DE TIJOLO CERÂMICO SEM APROVEITAMENTO DO MATERIAL, INCLUSIVE AFASTAMENTO</t>
  </si>
  <si>
    <t>M3</t>
  </si>
  <si>
    <t>ED-48443</t>
  </si>
  <si>
    <t>DEMOLIÇÃO DE CONCRETO ARMADO - COM EQUIPAMENTO ELÉTRICO, INCLUSIVE AFASTAMENTO</t>
  </si>
  <si>
    <t>ED-48442</t>
  </si>
  <si>
    <t>DEMOLIÇÃO DE CONCRETO SIMPLES - COM EQUIPAMENTO ELÉTRICO, INCLUSIVE AFASTAMENTO</t>
  </si>
  <si>
    <t>ED-48447</t>
  </si>
  <si>
    <t>DEMOLIÇÃO DE CONSTRUÇÃO EM ALVENARIAS</t>
  </si>
  <si>
    <t>M2</t>
  </si>
  <si>
    <t>ED-48457</t>
  </si>
  <si>
    <t>DEMOLIÇÃO DE ENGRADAMENTO DE TELHA CERÂMICA PARA REAPROVEITAMENTO</t>
  </si>
  <si>
    <t>ED-48489</t>
  </si>
  <si>
    <t>DEMOLIÇÃO DE PASSEIO OU LAJE DE CONCRETO COM EQUIPAMENTO, INCLUSIVE AFASTAMENTO</t>
  </si>
  <si>
    <t>ED-48484</t>
  </si>
  <si>
    <t>DEMOLIÇÃO DE PISO DE TACO DE MADEIRA, INCLUSIVE AFASTAMENTO</t>
  </si>
  <si>
    <t>ED-48449</t>
  </si>
  <si>
    <t>REMOÇÃO DE CONCERTINA D = 450 MM, 610 MM OU 730 MM - COM REAPROVEITAMENTO</t>
  </si>
  <si>
    <t>M</t>
  </si>
  <si>
    <t>ED-48467</t>
  </si>
  <si>
    <t>REMOÇÃO DE LOUÇAS (LAVATÓRIO, BANHEIRA, PIA, VASO SANITÁRIO, TANQUE)</t>
  </si>
  <si>
    <t>U</t>
  </si>
  <si>
    <t>ED-48468</t>
  </si>
  <si>
    <t>REMOÇÃO DE LUMINÁRIA FLUORESCENTE</t>
  </si>
  <si>
    <t>ED-48495</t>
  </si>
  <si>
    <t>REMOÇÃO DE MARCO, INCLUSIVE AFASTAMENTO E EMPILHAMENTO</t>
  </si>
  <si>
    <t>ED-48470</t>
  </si>
  <si>
    <t>REMOÇÃO DE METAIS COMUNS (CONDUÍTE, SIFÃO, REGISTRO, TORNEIRAS)</t>
  </si>
  <si>
    <t>ED-48471</t>
  </si>
  <si>
    <t>REMOÇÃO DE METAIS ESPECIAIS (VÁLVULA DE DESCARGA, CAIXA SILENCIOSA)</t>
  </si>
  <si>
    <t>ED-48474</t>
  </si>
  <si>
    <t>REMOÇÃO DE PADRÃO DA CEMIG</t>
  </si>
  <si>
    <t>ED-48475</t>
  </si>
  <si>
    <t>REMOÇÃO DE PADRÃO DA COPASA</t>
  </si>
  <si>
    <t>ED-48493</t>
  </si>
  <si>
    <t>REMOÇÃO DE PORTA OU JANELA INCLUSIVE MARCO E ALISAR, INCLUSIVE AFASTAMENTO E EMPILHAMENTO</t>
  </si>
  <si>
    <t>ED-48497</t>
  </si>
  <si>
    <t>REMOÇÃO DE PORTA OU JANELA METÁLICA, INCLUSIVE AFASTAMENTO</t>
  </si>
  <si>
    <t>ED-48506</t>
  </si>
  <si>
    <t>REMOÇÃO DE RUFO DE CHAPA GALVANIZADA, INCLUSIVE AFASTAMENTO</t>
  </si>
  <si>
    <t>SUDECAP</t>
  </si>
  <si>
    <t>02.10.01</t>
  </si>
  <si>
    <t>DEMOLIÇAO DE PISO CIMENTADO OU CONTRAPISO DE ARGAMASSA INCLUSIVE AFASTAMENTO</t>
  </si>
  <si>
    <t>ED-48513</t>
  </si>
  <si>
    <t>REMOÇÃO DE TELHA CERÂMICA COLONIAL OU FRANCESA, INCLUSIVE AFASTAMENTO E EMPILHAMENTO</t>
  </si>
  <si>
    <t>ED-48502</t>
  </si>
  <si>
    <t>DEMOLIÇÃO DE REVESTIMENTO CERÂMICO, AZULEJO OU LADRILHO HIDRÁULICO INCLUSIVE AFASTAMENTO</t>
  </si>
  <si>
    <t>ED-48514</t>
  </si>
  <si>
    <t>REMOÇÃO DE TELHA CERÂMICA COLONIAL OU FRANCESA PARA REAPROVEITAMENTO, INCLUSIVE AFASTAMENTO E EMPILHAMENTO</t>
  </si>
  <si>
    <t>ED-48509</t>
  </si>
  <si>
    <t>REMOÇÃO DE TELHA METÁLICA OU PVC, INCLUSIVE AFASTAMENTO E EMPILHAMENTO</t>
  </si>
  <si>
    <t>ED-48511</t>
  </si>
  <si>
    <t>REMOÇÃO DE TELHA ONDULADA DE FIBROCIMENTO, INCLUSIVE AFASTAMENTO E EMPILHAMENTO</t>
  </si>
  <si>
    <t>ED-48515</t>
  </si>
  <si>
    <t>RETIRADA DE TUBULAÇÕES EMBUTIDAS DAS REDE DE ÁGUA, ELÉTRICA, GASES, ETC.</t>
  </si>
  <si>
    <t>PREPARO DO TERRENO</t>
  </si>
  <si>
    <t>ED-50701</t>
  </si>
  <si>
    <t>CAPINA MANUAL DO TERRENO, EXCLUSIVE RASTELAMENTO E QUEIMA</t>
  </si>
  <si>
    <t>ED-8143</t>
  </si>
  <si>
    <t>RASTELAMENTO DE ÁREA COM AFASTAMENTO DE ATÉ 20 M</t>
  </si>
  <si>
    <t>TRANSPORTES</t>
  </si>
  <si>
    <t>ED-51131</t>
  </si>
  <si>
    <t>CARGA DE MATERIAL DE QUALQUER NATUREZA SOBRE CAMINHÃO - MANUAL</t>
  </si>
  <si>
    <t>ED-51132</t>
  </si>
  <si>
    <t>CARGA DE MATERIAL DE QUALQUER NATUREZA SOBRE CAMINHÃO - MECÂNICA</t>
  </si>
  <si>
    <t>ED-51133</t>
  </si>
  <si>
    <t>TRANSPORTE DE MATERIAL DE QUALQUER NATUREZA CARRINHO DE MÃO DMT &lt;= 50 M</t>
  </si>
  <si>
    <t>ED-51126</t>
  </si>
  <si>
    <t>TRANSPORTE DE MATERIAL DEMOLIDO EM CAÇAMBA (MUNICÍPIO: BELO HORIZONTE)</t>
  </si>
  <si>
    <t>02.29.01</t>
  </si>
  <si>
    <t>TRANSPORTE DE MAT.DE QUALQUER NATUREZA EM CAÇAMBA 5m³</t>
  </si>
  <si>
    <t>VG</t>
  </si>
  <si>
    <t>ED-51130</t>
  </si>
  <si>
    <t>TRANSPORTE DE MATERIAL DE QUALQUER NATUREZA EM CAMINHÃO DMT &gt; 5 KM (DENTRO DO PERÍMETRO URBANO)</t>
  </si>
  <si>
    <t>M3XKM</t>
  </si>
  <si>
    <t>PAISAGISMO</t>
  </si>
  <si>
    <t>ED-50435</t>
  </si>
  <si>
    <t>PLANTIO DE GRAMA BATATAIS EM PLACAS, INCLUSIVE TERRA VEGETAL E CONSERVAÇÃO POR 30 DIAS</t>
  </si>
  <si>
    <t>ED-50437</t>
  </si>
  <si>
    <t>PLANTIO DE GRAMA ESMERALDA EM PLACAS, INCLUSIVE TERRA VEGETAL E CONSERVAÇÃO POR 30 DIAS</t>
  </si>
  <si>
    <t>ALVENARIAS E DIVISÕES</t>
  </si>
  <si>
    <t>ED-48213</t>
  </si>
  <si>
    <t>ALVENARIA DE BLOCO DE CONCRETO CHEIO COM ARMAÇÃO, EM CONCRETO COM FCK 15MPA , ESP. 14CM, PARA REVESTIMENTO, INCLUSIVE ARGAMASSA PARA ASSENTAMENTO (DETALHE D - CADERNO SEDS)</t>
  </si>
  <si>
    <t>ED-48216</t>
  </si>
  <si>
    <t>ALVENARIA DE BLOCO DE CONCRETO CHEIO SEM ARMAÇÃO, EM CONCRETO COM FCK 15MPA , ESP. 14CM, PARA REVESTIMENTO, INCLUSIVE ARGAMASSA PARA ASSENTAMENTO (DETALHE D - CADERNO SEDS)</t>
  </si>
  <si>
    <t>ED-48192</t>
  </si>
  <si>
    <t>ALVENARIA DE VEDAÇÃO COM BLOCO DE CONCRETO, ESP. 14CM, PARA REVESTIMENTO, INCLUSIVE ARGAMASSA PARA ASSENTAMENTO</t>
  </si>
  <si>
    <t>ED-48232</t>
  </si>
  <si>
    <t>ALVENARIA DE VEDAÇÃO COM TIJOLO CERÂMICO FURADO, ESP. 14CM, PARA REVESTIMENTO, INCLUSIVE ARGAMASSA PARA ASSENTAMENTO</t>
  </si>
  <si>
    <t>ED-48229</t>
  </si>
  <si>
    <t>ALVENARIA DE VEDAÇÃO COM TIJOLO MACIÇO REQUEIMADO, ESP. 10CM, COM ACABAMENTO APARENTE, INCLUSIVE ARGAMASSA PARA ASSENTAMENTO</t>
  </si>
  <si>
    <t>ED-48537</t>
  </si>
  <si>
    <t>DIVISÓRIA EM PAINEL REMOVÍVEL, NÚCLEO COMPENSADO NAVAL - P. ALUMÍNIO TIPO C</t>
  </si>
  <si>
    <t>COBERTURAS</t>
  </si>
  <si>
    <t>ED-48421</t>
  </si>
  <si>
    <t>COBERTURA EM TELHA CERÂMICA COLONIAL CURVA, 26 UNID/M2</t>
  </si>
  <si>
    <t>ED-48419</t>
  </si>
  <si>
    <t>COBERTURA EM TELHA CERÂMICA FRANCESA</t>
  </si>
  <si>
    <t>ED-48424</t>
  </si>
  <si>
    <t>COBERTURA EM TELHA DE FIBROCIMENTO ONDULADA E = 6 MM</t>
  </si>
  <si>
    <t>ED-48426</t>
  </si>
  <si>
    <t>COBERTURA EM TELHA DE FIBROCIMENTO TIPO KALHETA, CANALETE 49</t>
  </si>
  <si>
    <t>ED-48430</t>
  </si>
  <si>
    <t>COBERTURA EM TELHA METÁLICA GALVANIZADA TRAPEZOIDAL, DUPLA COM TRATAMENTO ANTI-CHAMA</t>
  </si>
  <si>
    <t>ED-48400</t>
  </si>
  <si>
    <t>CUMEEIRA PARA TELHA CERÂMICA, INCLUSIVE ASSENTAMENTO EM ARGAMASSA, TRAÇO 1:2:9 (CIMENTO, CAL E AREIA), PREPARO MECÂNICO</t>
  </si>
  <si>
    <t>ED-48403</t>
  </si>
  <si>
    <t>COLOCAÇÃO DE CUMEEIRA DE FIBROCIMENTO PARA TELHA KALHETA, CANALETE 49</t>
  </si>
  <si>
    <t>ED-48417</t>
  </si>
  <si>
    <t>COLOCAÇÃO DE RUFO EM FIBROCIMENTO PARA TELHA ONDULADA</t>
  </si>
  <si>
    <t>ED-48401</t>
  </si>
  <si>
    <t>CUMEEIRA NORMAL OU ARTICULADA DE FIBROCIMENTO PARA TELHA ONDULADA E = 6 OU 8 MM</t>
  </si>
  <si>
    <t>ED-48406</t>
  </si>
  <si>
    <t>EMBOÇAMENTO DA ÚLTIMA FIADA DE TELHA CERÂMICA COM ARGAMASSA DE CIMENTO, CAL HIDRATADA E AREIA SEM PENEIRAR, NO TRAÇO 1:2:9</t>
  </si>
  <si>
    <t>ED-48408</t>
  </si>
  <si>
    <t>ENGRADAMENTO PARA TELHADO DE FIBROCIMENTO ONDULADA</t>
  </si>
  <si>
    <t>ED-48409</t>
  </si>
  <si>
    <t>ENGRADAMENTO PARA TELHADO DE FIBROCIMENTO TIPO KALHETA, CANALETE 49</t>
  </si>
  <si>
    <t>ED-48407</t>
  </si>
  <si>
    <t>ENGRADAMENTO PARA TELHAS CERÂMICA OU CONCRETO EM MADEIRA PARAJU</t>
  </si>
  <si>
    <t>ED-48412</t>
  </si>
  <si>
    <t>PEÇAS DE MADEIRA EM PARAJU 12 X 8 CM</t>
  </si>
  <si>
    <t>ED-48415</t>
  </si>
  <si>
    <t>RIPA EM MADEIRA EM 4 X 1,5 CM</t>
  </si>
  <si>
    <t>ÁGUAS PLUVIAIS</t>
  </si>
  <si>
    <t>ED-50649</t>
  </si>
  <si>
    <t>CALHA DE CHAPA GALVANIZADA Nº. 22 GSG, DESENVOLVIMENTO = 40 CM</t>
  </si>
  <si>
    <t>ED-50650</t>
  </si>
  <si>
    <t>CALHA DE CHAPA GALVANIZADA Nº. 22 GSG, DESENVOLVIMENTO = 50 CM</t>
  </si>
  <si>
    <t>ED-50655</t>
  </si>
  <si>
    <t>CALHA DE CHAPA GALVANIZADA Nº. 24 GSG, DESENVOLVIMENTO = 40 CM</t>
  </si>
  <si>
    <t>ED-50656</t>
  </si>
  <si>
    <t>CALHA DE CHAPA GALVANIZADA Nº. 24 GSG, DESENVOLVIMENTO = 50 CM</t>
  </si>
  <si>
    <t>ED-50668</t>
  </si>
  <si>
    <t>CONDUTOR DE AP DO TELHADO EM TUBO PVC ESGOTO, INCLUSIVE CONEXÕES E SUPORTES, 100 MM</t>
  </si>
  <si>
    <t>ED-50669</t>
  </si>
  <si>
    <t>CONDUTOR DE AP DO TELHADO EM TUBO PVC ESGOTO, INCLUSIVE CONEXÕES E SUPORTES, 75 MM</t>
  </si>
  <si>
    <t>ED-50678</t>
  </si>
  <si>
    <t>RUFO E CONTRA-RUFO DE CHAPA GALVANIZADA Nº. 24, DESENVOLVIMENTO = 33 CM</t>
  </si>
  <si>
    <t>ED-50679</t>
  </si>
  <si>
    <t>RUFO E CONTRA-RUFO DE CHAPA GALVANIZADA Nº. 24, DESENVOLVIMENTO = 50 CM</t>
  </si>
  <si>
    <t>ED-50263</t>
  </si>
  <si>
    <t>LIMPEZA (DESOBSTRUÇÃO) DE CALHAS</t>
  </si>
  <si>
    <t>FORROS</t>
  </si>
  <si>
    <t>ED-49692</t>
  </si>
  <si>
    <t>EMPENAS DE MADEIRA (RÉGUAS)</t>
  </si>
  <si>
    <t>ED-49685</t>
  </si>
  <si>
    <t>FORRO DE GESSO EM PLACAS 60 X 60 CM LISO</t>
  </si>
  <si>
    <t>ED-49690</t>
  </si>
  <si>
    <t>FORRO DE MADEIRA DE PINUS</t>
  </si>
  <si>
    <t>ED-49695</t>
  </si>
  <si>
    <t>FORRO EM PVC BRANCO DE L = 20 CM</t>
  </si>
  <si>
    <t xml:space="preserve">RASGO E ENCHIMENTO EM PAREDE (PARA OBRAS DE REFORMA) </t>
  </si>
  <si>
    <t>ED-50704</t>
  </si>
  <si>
    <t>ENCHIMENTO DE RASGO EM ALVENARIA/CONCRETO COM ARGAMASSA, DN 15MM A 25MM (1/2" A 1")</t>
  </si>
  <si>
    <t>ED-50705</t>
  </si>
  <si>
    <t>ENCHIMENTO DE RASGO EM ALVENARIA/CONCRETO COM ARGAMASSA, DN 32MM A 50MM (1.1/4" A 2")</t>
  </si>
  <si>
    <t>ED-50706</t>
  </si>
  <si>
    <t>ENCHIMENTO DE RASGO EM ALVENARIA/CONCRETO COM ARGAMASSA, DN 65MM A 100MM (2.1/2" A 4")</t>
  </si>
  <si>
    <t>ED-50707</t>
  </si>
  <si>
    <t>RASGO EM ALVENARIA PARA PASSAGEM DE ELETRODUTO/TUBULAÇÃO, DN 15MM A 25MM (1/2" A 1")</t>
  </si>
  <si>
    <t>ED-50708</t>
  </si>
  <si>
    <t>RASGO EM ALVENARIA PARA PASSAGEM DE ELETRODUTO/TUBULAÇÃO, DN 32MM A 50MM (1.1/4" A 2")</t>
  </si>
  <si>
    <t>ED-50710</t>
  </si>
  <si>
    <t>RASGO EM CONCRETO PARA PASSAGEM DE ELETRODUTO/TUBULAÇÃO, DN 15MM A 25MM (1/2" A 1")</t>
  </si>
  <si>
    <t>ED-50711</t>
  </si>
  <si>
    <t>RASGO EM CONCRETO PARA PASSAGEM DE ELETRODUTO/TUBULAÇÃO, DN 32MM A 50MM (1.1/4" A 2")</t>
  </si>
  <si>
    <t>ED-50712</t>
  </si>
  <si>
    <t>RASGO EM CONCRETO PARA PASSAGEM DE ELETRODUTO/TUBULAÇÃO, DN 65MM A 100MM (2.1/2" A 4")</t>
  </si>
  <si>
    <t>INSTALAÇÃO HIDRO-SANITÁRIA</t>
  </si>
  <si>
    <t>ED-49844</t>
  </si>
  <si>
    <t>ADAPTADOR SOLDÁVEL DE PVC MARROM COM FLANGES E ANEL PARA CAIXA DÁGUA Ø 20 MM X 1/2"</t>
  </si>
  <si>
    <t>ED-49845</t>
  </si>
  <si>
    <t>ADAPTADOR SOLDÁVEL DE PVC MARROM COM FLANGES E ANEL PARA CAIXA DÁGUA Ø 25 MM X 3/4"</t>
  </si>
  <si>
    <t>ED-49846</t>
  </si>
  <si>
    <t>ADAPTADOR SOLDÁVEL DE PVC MARROM COM FLANGES E ANEL PARA CAIXA DÁGUA Ø 32 MM X 1"</t>
  </si>
  <si>
    <t>ED-49847</t>
  </si>
  <si>
    <t>ADAPTADOR SOLDÁVEL DE PVC MARROM COM FLANGES E ANEL PARA CAIXA DÁGUA Ø 40 MM X 1 1/4"</t>
  </si>
  <si>
    <t>ED-49848</t>
  </si>
  <si>
    <t>ADAPTADOR SOLDÁVEL DE PVC MARROM COM FLANGES E ANEL PARA CAIXA DÁGUA Ø 50 MM X 1 1/2"</t>
  </si>
  <si>
    <t>ED-49849</t>
  </si>
  <si>
    <t>ADAPTADOR SOLDÁVEL DE PVC MARROM COM FLANGES E ANEL PARA CAIXA DÁGUA Ø 60 MM X 2"</t>
  </si>
  <si>
    <t>ED-49858</t>
  </si>
  <si>
    <t>BOMBA CENTRÍFUGA DE SUCÇÃO E RECALQUE 1/2 HP D = 2"</t>
  </si>
  <si>
    <t>ED-49903</t>
  </si>
  <si>
    <t>CAIXA DE ESGOTO DE INSPEÇÃO/PASSAGEM EM ALVENARIA (100X100X50CM), REVESTIMENTO EM ARGAMASSA COM ADITIVO IMPERMEABILIZANTE, COM TAMPA DE CONCRETO, INCLUSIVE ESCAVAÇÃO, REATERRO E TRANSPORTE E RETIRADA DO MATERIAL ESCAVADO (EM CAÇAMBA)</t>
  </si>
  <si>
    <t>UN</t>
  </si>
  <si>
    <t>ED-49931</t>
  </si>
  <si>
    <t>CAIXA DE DRENAGEM DE INSPEÇÃO/PASSAGEM EM ALVENARIA (100X100X50CM), REVESTIMENTO EM ARGAMASSA COM ADITIVO IMPERMEABILIZANTE, COM TAMPA EM GRELHA, INCLUSIVE ESCAVAÇÃO, REATERRO E TRANSPORTE E RETIRADA DO MATERIAL ESCAVADO (EM CAÇAMBA)</t>
  </si>
  <si>
    <t>ED-49904</t>
  </si>
  <si>
    <t>CAIXA DE ESGOTO DE INSPEÇÃO/PASSAGEM EM ALVENARIA (100X100X80CM), REVESTIMENTO EM ARGAMASSA COM ADITIVO IMPERMEABILIZANTE, COM TAMPA DE CONCRETO, INCLUSIVE ESCAVAÇÃO, REATERRO E TRANSPORTE E RETIRADA DO MATERIAL ESCAVADO (EM CAÇAMBA)</t>
  </si>
  <si>
    <t>ED-49932</t>
  </si>
  <si>
    <t>CAIXA DE DRENAGEM DE INSPEÇÃO/PASSAGEM EM ALVENARIA (100X100X80CM), REVESTIMENTO EM ARGAMASSA COM ADITIVO IMPERMEABILIZANTE, COM TAMPA EM GRELHA, INCLUSIVE ESCAVAÇÃO, REATERRO E TRANSPORTE E RETIRADA DO MATERIAL ESCAVADO (EM CAÇAMBA)</t>
  </si>
  <si>
    <t>ED-49870</t>
  </si>
  <si>
    <t xml:space="preserve">CAIXA DE ESGOTO DE INSPEÇÃO/PASSAGEM EM ALVENARIA (30X30X30CM), REVESTIMENTO EM ARGAMASSA COM ADITIVO IMPERMEABILIZANTE, COM TAMPA DE CONCRETO, INCLUSIVE ESCAVAÇÃO, REATERRO E TRANSPORTE E RETIRADA DO MATERIAL ESCAVADO (EM CAÇAMBA)
</t>
  </si>
  <si>
    <t>ED-49871</t>
  </si>
  <si>
    <t xml:space="preserve">CAIXA DE ESGOTO DE INSPEÇÃO/PASSAGEM EM ALVENARIA (30X30X40CM), REVESTIMENTO EM ARGAMASSA COM ADITIVO IMPERMEABILIZANTE, COM TAMPA DE CONCRETO, INCLUSIVE ESCAVAÇÃO, REATERRO E TRANSPORTE E RETIRADA DO MATERIAL ESCAVADO (EM CAÇAMBA)
</t>
  </si>
  <si>
    <t>ED-49872</t>
  </si>
  <si>
    <t xml:space="preserve">CAIXA DE ESGOTO DE INSPEÇÃO/PASSAGEM EM ALVENARIA (30X30X60CM), REVESTIMENTO EM ARGAMASSA COM ADITIVO IMPERMEABILIZANTE, COM TAMPA DE CONCRETO, INCLUSIVE ESCAVAÇÃO, REATERRO E TRANSPORTE E RETIRADA DO MATERIAL ESCAVADO (EM CAÇAMBA)
</t>
  </si>
  <si>
    <t>ED-49876</t>
  </si>
  <si>
    <t xml:space="preserve">CAIXA DE ESGOTO DE INSPEÇÃO/PASSAGEM EM ALVENARIA (40X40X100CM), REVESTIMENTO EM ARGAMASSA COM ADITIVO IMPERMEABILIZANTE, COM TAMPA DE CONCRETO, INCLUSIVE ESCAVAÇÃO, REATERRO E TRANSPORTE E RETIRADA DO MATERIAL ESCAVADO (EM CAÇAMBA)
</t>
  </si>
  <si>
    <t>ED-49892</t>
  </si>
  <si>
    <t>CAIXA DE ESGOTO DE INSPEÇÃO/PASSAGEM EM ALVENARIA (70X70X80CM), REVESTIMENTO EM ARGAMASSA COM ADITIVO IMPERMEABILIZANTE, COM TAMPA DE CONCRETO, INCLUSIVE ESCAVAÇÃO, REATERRO E TRANSPORTE E RETIRADA DO MATERIAL ESCAVADO (EM CAÇAMBA)</t>
  </si>
  <si>
    <t>ED-49936</t>
  </si>
  <si>
    <t>CAIXA DÁGUA DE POLIETILENO COM TAMPA 1000 L</t>
  </si>
  <si>
    <t>ED-49937</t>
  </si>
  <si>
    <t>CAIXA DÁGUA DE POLIETILENO COM TAMPA 1500 L</t>
  </si>
  <si>
    <t>ED-49934</t>
  </si>
  <si>
    <t>CAIXA DÁGUA DE POLIETILENO COM TAMPA 250 L</t>
  </si>
  <si>
    <t>ED-49935</t>
  </si>
  <si>
    <t>CAIXA DÁGUA DE POLIETILENO COM TAMPA 500 L</t>
  </si>
  <si>
    <t>ED-49938</t>
  </si>
  <si>
    <t>CAIXA DE DESCARGA PLÁSTICA EXTERNA 12 LTS INSTALADA COM ACESSÓRIOS</t>
  </si>
  <si>
    <t>ED-49940</t>
  </si>
  <si>
    <t>CAIXA DE GORDURA PRÉ FABRICADA SIMPLES VOL. 120 LITROS</t>
  </si>
  <si>
    <t>ED-49950</t>
  </si>
  <si>
    <t>CAIXA DE INSPEÇÃO DE POLIETILENO , Ø 100 MM</t>
  </si>
  <si>
    <t>ED-50007</t>
  </si>
  <si>
    <t>CAIXA SIFONADA EM PVC COM GRELHA QUADRADA150 X 150 X 50 MM</t>
  </si>
  <si>
    <t>ED-50010</t>
  </si>
  <si>
    <t>CAIXA SIFONADA EM PVC COM GRELHA REDONDA 100 X 100 X 40 MM</t>
  </si>
  <si>
    <t>ED-50014</t>
  </si>
  <si>
    <t>CAIXA SIFONADA EM PVC COM TAMPA CEGA 150 X 150 X 50 MM</t>
  </si>
  <si>
    <t>ED-50015</t>
  </si>
  <si>
    <t>CAIXA SIFONADA EM PVC COM TAMPA CEGA 150 X 185 X 75 MM</t>
  </si>
  <si>
    <t>ED-50013</t>
  </si>
  <si>
    <t>CAIXA SIFONADA EM PVC COM TAMPA CEGA 250 X 230 X 75 MM</t>
  </si>
  <si>
    <t>ED-50042</t>
  </si>
  <si>
    <t>FORNECIMENTO E ASSENTAMENTO DE TUBO DE AÇO GALVANIZADO COM COSTURA , INCLUSIVE CONEXÕES E SUPORTES, D = 1"</t>
  </si>
  <si>
    <t>ED-50044</t>
  </si>
  <si>
    <t>FORNECIMENTO E ASSENTAMENTO DE TUBO DE AÇO GALVANIZADO COM COSTURA , INCLUSIVE CONEXÕES E SUPORTES, D = 1 1/2"</t>
  </si>
  <si>
    <t>ED-50043</t>
  </si>
  <si>
    <t>FORNECIMENTO E ASSENTAMENTO DE TUBO DE AÇO GALVANIZADO COM COSTURA , INCLUSIVE CONEXÕES E SUPORTES, D = 1 1/4"</t>
  </si>
  <si>
    <t>ED-50040</t>
  </si>
  <si>
    <t>FORNECIMENTO E ASSENTAMENTO DE TUBO DE AÇO GALVANIZADO COM COSTURA , INCLUSIVE CONEXÕES E SUPORTES, D = 1/2"</t>
  </si>
  <si>
    <t>ED-50045</t>
  </si>
  <si>
    <t>FORNECIMENTO E ASSENTAMENTO DE TUBO DE AÇO GALVANIZADO COM COSTURA , INCLUSIVE CONEXÕES E SUPORTES, D = 2"</t>
  </si>
  <si>
    <t>ED-50041</t>
  </si>
  <si>
    <t>FORNECIMENTO E ASSENTAMENTO DE TUBO DE AÇO GALVANIZADO COM COSTURA , INCLUSIVE CONEXÕES E SUPORTES, D = 3/4"</t>
  </si>
  <si>
    <t>ED-50095</t>
  </si>
  <si>
    <t>FORNECIMENTO E ASSENTAMENTO DE TUBO DE COBRE CLASSE "A" SEM COSTURA SOLDÁVEL, INCLUSIVE CONEXÕES E SUPORTES, D = 104 MM (4")</t>
  </si>
  <si>
    <t>ED-50029</t>
  </si>
  <si>
    <t>FORNECIMENTO E ASSENTAMENTO DE TUBO PVC RÍGIDO, ESGOTO, PBV - SÉRIE NORMAL, DN 100 MM (4"), INCLUSIVE CONEXÕES</t>
  </si>
  <si>
    <t>ED-50030</t>
  </si>
  <si>
    <t>FORNECIMENTO E ASSENTAMENTO DE TUBO PVC RÍGIDO, ESGOTO, PBV - SÉRIE NORMAL, DN 150 MM (6"), INCLUSIVE CONEXÕES</t>
  </si>
  <si>
    <t>ED-50028</t>
  </si>
  <si>
    <t>FORNECIMENTO E ASSENTAMENTO DE TUBO PVC RÍGIDO, ESGOTO, PBV - SÉRIE NORMAL, DN 75 MM (3"), INCLUSIVE CONEXÕES</t>
  </si>
  <si>
    <t>ED-50034</t>
  </si>
  <si>
    <t>FORNECIMENTO E ASSENTAMENTO DE TUBO PVC RÍGIDO, ESGOTO, PB - SÉRIE NORMAL, DN 40MM (1.1/2"), INCLUSIVE CONEXÕES</t>
  </si>
  <si>
    <t>ED-50105</t>
  </si>
  <si>
    <t>FORNECIMENTO E ASSENTAMENTO DE TUBO PVC RÍGIDO, COLETOR DE ESGOTO LISO (JEI), DN 100 MM (4"), INCLUSIVE CONEXÕES</t>
  </si>
  <si>
    <t>ED-50106</t>
  </si>
  <si>
    <t>FORNECIMENTO E ASSENTAMENTO DE TUBO PVC RÍGIDO, COLETOR DE ESGOTO LISO (JEI), DN 150 MM (6"), INCLUSIVE CONEXÕES</t>
  </si>
  <si>
    <t>ED-50080</t>
  </si>
  <si>
    <t>FORNECIMENTO E ASSENTAMENTO DE TUBO PVC RÍGIDO ROSCÁVEL, ÁGUA FRIA, DN 1" (32 MM), INCLUSIVE CONEXÕES</t>
  </si>
  <si>
    <t>ED-50082</t>
  </si>
  <si>
    <t>FORNECIMENTO E ASSENTAMENTO DE TUBO PVC RÍGIDO ROSCÁVEL, ÁGUA FRIA, DN 1.1/2" (50 MM), INCLUSIVE CONEXÕES</t>
  </si>
  <si>
    <t>ED-50081</t>
  </si>
  <si>
    <t>FORNECIMENTO E ASSENTAMENTO DE TUBO PVC RÍGIDO ROSCÁVEL, ÁGUA FRIA, DN 1.1/4" (40 MM), INCLUSIVE CONEXÕES</t>
  </si>
  <si>
    <t>ED-50078</t>
  </si>
  <si>
    <t xml:space="preserve">FORNECIMENTO E ASSENTAMENTO DE TUBO PVC RÍGIDO ROSCÁVEL, ÁGUA FRIA, DN 1/2" (20 MM), INCLUSIVE CONEXÕES </t>
  </si>
  <si>
    <t>ED-50083</t>
  </si>
  <si>
    <t>FORNECIMENTO E ASSENTAMENTO DE TUBO PVC RÍGIDO ROSCÁVEL, ÁGUA FRIA, DN 2" (60 MM), INCLUSIVE CONEXÕES</t>
  </si>
  <si>
    <t>ED-50084</t>
  </si>
  <si>
    <t>FORNECIMENTO E ASSENTAMENTO DE TUBO PVC RÍGIDO ROSCÁVEL, ÁGUA FRIA, DN 2.1/2" (75 MM), INCLUSIVE CONEXÕES</t>
  </si>
  <si>
    <t>ED-50079</t>
  </si>
  <si>
    <t>FORNECIMENTO E ASSENTAMENTO DE TUBO PVC RÍGIDO ROSCÁVEL, ÁGUA FRIA, DN 3/4" (25 MM), INCLUSIVE CONEXÕES</t>
  </si>
  <si>
    <t>ED-50018</t>
  </si>
  <si>
    <t>FORNECIMENTO E ASSENTAMENTO DE TUBO PVC RÍGIDO SOLDÁVEL, ÁGUA FRIA, DN 20 MM (1/2"), INCLUSIVE CONEXÕES</t>
  </si>
  <si>
    <t>ED-50019</t>
  </si>
  <si>
    <t>FORNECIMENTO E ASSENTAMENTO DE TUBO PVC RÍGIDO SOLDÁVEL, ÁGUA FRIA, DN 25 MM (3/4") , INCLUSIVE CONEXÕES</t>
  </si>
  <si>
    <t>ED-50020</t>
  </si>
  <si>
    <t>FORNECIMENTO E ASSENTAMENTO DE TUBO PVC RÍGIDO SOLDÁVEL, ÁGUA FRIA, DN 32 MM (1") , INCLUSIVE CONEXÕES</t>
  </si>
  <si>
    <t>ED-50021</t>
  </si>
  <si>
    <t>FORNECIMENTO E ASSENTAMENTO DE TUBO PVC RÍGIDO SOLDÁVEL, ÁGUA FRIA, DN 40 MM (1.1/4"), INCLUSIVE CONEXÕES</t>
  </si>
  <si>
    <t>ED-50022</t>
  </si>
  <si>
    <t>FORNECIMENTO E ASSENTAMENTO DE TUBO PVC RÍGIDO SOLDÁVEL, ÁGUA FRIA, DN 50 MM (1.1/2"), INCLUSIVE CONEXÕES</t>
  </si>
  <si>
    <t>ED-50023</t>
  </si>
  <si>
    <t>FORNECIMENTO E ASSENTAMENTO DE TUBO PVC RÍGIDO SOLDÁVEL, ÁGUA FRIA, DN 60 MM (2"), INCLUSIVE CONEXÕES</t>
  </si>
  <si>
    <t>ED-50024</t>
  </si>
  <si>
    <t>FORNECIMENTO E ASSENTAMENTO DE TUBO PVC RÍGIDO SOLDÁVEL, ÁGUA FRIA, DN 75 MM (2.1/2"), INCLUSIVE CONEXÕES</t>
  </si>
  <si>
    <t>ED-50027</t>
  </si>
  <si>
    <t>FORNECIMENTO E ASSENTAMENTO DE TUBO PVC RÍGIDO, ESGOTO, PBV - SÉRIE NORMAL, DN 50 MM (2"), INCLUSIVE CONEXÕES</t>
  </si>
  <si>
    <t>ED-49944</t>
  </si>
  <si>
    <t>GRELHA DE FERRO FUNDIDO 30 X 30 CM</t>
  </si>
  <si>
    <t>ED-49942</t>
  </si>
  <si>
    <t>GRELHA FUNDIDA 571-C, 10 X 10 CM</t>
  </si>
  <si>
    <t>ED-49943</t>
  </si>
  <si>
    <t>GRELHA FUNDIDA 571-C, 15 X 15 CM</t>
  </si>
  <si>
    <t>ED-49945</t>
  </si>
  <si>
    <t>GRELHA/PORTA GRELHA AÇO INOX, FECHO GIRATÓRIO 100 X 100 MM</t>
  </si>
  <si>
    <t>ED-15205</t>
  </si>
  <si>
    <t>KIT CAVALETE PARA MEDIÇÃO DE ÁGUA, EMBUTIDO EM ALVENARIA, EM AÇO GALVANIZADO DN 25MM (3/4") - PADRÃO CONCESSIONÁRIA LOCAL, EXCLUSIVE HIDRÔMETRO</t>
  </si>
  <si>
    <t>ED-15207</t>
  </si>
  <si>
    <t>KIT CAVALETE PARA MEDIÇÃO DE ÁGUA, INSTALADO SOBRE PISO, EM AÇO GALVANIZADO DN 25MM (3/4") - PADRÃO CONCESSIONÁRIA LOCAL, INCLUSIVE BASE EM CONCRETO DE 25 MPA PARA CAVALETE, EXCLUSIVE HIDRÔMETRO</t>
  </si>
  <si>
    <t>ED-49999</t>
  </si>
  <si>
    <t>REGISTRO DE ESFERA, TIPO PVC SOLDÁVEL DN 20MM (1/2"), INCLUSIVE VOLANTE PARA ACIONAMENTO</t>
  </si>
  <si>
    <t>ED-50000</t>
  </si>
  <si>
    <t>REGISTRO DE ESFERA, TIPO PVC SOLDÁVEL DN 25MM (3/4"), INCLUSIVE VOLANTE PARA ACIONAMENTO</t>
  </si>
  <si>
    <t>ED-50001</t>
  </si>
  <si>
    <t>REGISTRO DE ESFERA, TIPO PVC SOLDÁVEL DN 32MM (1"), INCLUSIVE VOLANTE PARA ACIONAMENTO</t>
  </si>
  <si>
    <t>ED-49986</t>
  </si>
  <si>
    <t>REGISTRO DE GAVETA, TIPO BRUTO,  ROSCÁVEL 4" (PARA TUBO SOLDÁVEL OU PPR DN 110MM/CPVC DN 114MM), INCLUSIVE VOLANTE PARA ACIONAMENTO</t>
  </si>
  <si>
    <t>ED-49991</t>
  </si>
  <si>
    <t>REGISTRO DE GAVETA, TIPO BASE,  ROSCÁVEL 1" (PARA TUBO SOLDÁVEL OU PPR DN 32MM/CPVC DN 28MM), INCLUSIVE ACABAMENTO (PADRÃO MÉDIO) E CANOPLA CROMADOS</t>
  </si>
  <si>
    <t>ED-49976</t>
  </si>
  <si>
    <t>REGISTRO DE GAVETA, TIPO BRUTO,  ROSCÁVEL 1.1/4" (PARA TUBO SOLDÁVEL OU PPR DN 40MM/CPVC DN 35MM), INCLUSIVE VOLANTE PARA ACIONAMENTO</t>
  </si>
  <si>
    <t>ED-49970</t>
  </si>
  <si>
    <t>REGISTRO DE GAVETA, TIPO BRUTO,  ROSCÁVEL 1/2" (PARA TUBO SOLDÁVEL OU PPR DN 20MM/CPVC DN 15MM), INCLUSIVE VOLANTE PARA ACIONAMENTO</t>
  </si>
  <si>
    <t>ED-49987</t>
  </si>
  <si>
    <t>REGISTRO DE GAVETA, TIPO BASE,  ROSCÁVEL 1/2" (PARA TUBO SOLDÁVEL OU PPR DN 20MM/CPVC DN 15MM), INCLUSIVE ACABAMENTO (PADRÃO MÉDIO) E CANOPLA CROMADOS</t>
  </si>
  <si>
    <t>ED-49989</t>
  </si>
  <si>
    <t>REGISTRO DE GAVETA, TIPO BASE,  ROSCÁVEL 3/4" (PARA TUBO SOLDÁVEL OU PPR DN 25MM/CPVC DN 22MM), INCLUSIVE ACABAMENTO (PADRÃO MÉDIO) E CANOPLA CROMADO</t>
  </si>
  <si>
    <t>ED-49993</t>
  </si>
  <si>
    <t>REGISTRO DE GAVETA, TIPO BASE,  ROSCÁVEL 1.1/4" (PARA TUBO SOLDÁVEL OU PPR DN 40MM/CPVC DN 35MM), INCLUSIVE ACABAMENTO (PADRÃO MÉDIO) E CANOPLA CROMADOS</t>
  </si>
  <si>
    <t>ED-49995</t>
  </si>
  <si>
    <t>REGISTRO DE GAVETA, TIPO BASE,  ROSCÁVEL 1.1/2" (PARA TUBO SOLDÁVEL OU PPR DN 50MM/CPVC DN 42MM), INCLUSIVE ACABAMENTO (PADRÃO MÉDIO) E CANOPLA CROMADOS</t>
  </si>
  <si>
    <t>ED-49963</t>
  </si>
  <si>
    <t>REGISTRO DE PRESSÃO, TIPO BASE,  ROSCÁVEL 1/2" (PARA TUBO SOLDÁVEL OU PPR DN 20MM/CPVC DN 15MM), INCLUSIVE ACABAMENTO (PADRÃO MÉDIO) E CANOPLA CROMADOS</t>
  </si>
  <si>
    <t>ED-49965</t>
  </si>
  <si>
    <t>REGISTRO DE PRESSÃO, TIPO BASE,  ROSCÁVEL 3/4" (PARA TUBO SOLDÁVEL OU PPR DN 25MM/CPVC DN 22MM), INCLUSIVE ACABAMENTO (PADRÃO MÉDIO) E CANOPLA CROMADOS</t>
  </si>
  <si>
    <t>LOUÇAS E METAIS</t>
  </si>
  <si>
    <t>ED-50297</t>
  </si>
  <si>
    <t>BACIA SANITÁRIA (VASO) DE LOUÇA COM CAIXA ACOPLADA, COR BRANCA, INCLUSIVE ACESSÓRIOS DE FIXAÇÃO/VEDAÇÃO, ENGATE FLEXÍVEL METÁLICO, FORNECIMENTO, INSTALAÇÃO E REJUNTAMENTO</t>
  </si>
  <si>
    <t>ED-50296</t>
  </si>
  <si>
    <t>BACIA SANITÁRIA (VASO) DE LOUÇA CONVENCIONAL, COR BRANCA, INCLUSIVE ACESSÓRIOS DE FIXAÇÃO/VEDAÇÃO, FORNECIMENTO, INSTALAÇÃO E REJUNTAMENTO, EXCLUSIVE VÁLVULA DE DESCARGA E TUBO DE LIGAÇÃO</t>
  </si>
  <si>
    <t>ED-50299</t>
  </si>
  <si>
    <t>BACIA SANITÁRIA (VASO) DE LOUÇA CONVENCIONAL INFANTIL, COR BRANCA, INCLUSIVE ACESSÓRIOS DE FIXAÇÃO/VEDAÇÃO, VÁLVULA DE DESCARGA METÁLICA COM ACIONAMENTO DUPLO, TUBO DE LIGAÇÃO DE LATÃO COM CANOPLA, FORNECIMENTO, INSTALAÇÃO E REJUNTAMENTO</t>
  </si>
  <si>
    <t>ED-50279</t>
  </si>
  <si>
    <t>CUBA DE LOUÇA BRANCA DE EMBUTIR, FORMATO OVAL, INCLUSIVE VÁLVULA DE ESCOAMENTO DE METAL COM ACABAMENTO CROMADO, SIFÃO DE METAL TIPO COPO COM ACABAMENTO CROMADO, FORNECIMENTO E INSTALAÇÃO</t>
  </si>
  <si>
    <t>ED-50280</t>
  </si>
  <si>
    <t>CUBA DE LOUÇA BRANCA DE SOBREPOR, FORMATO OVAL, INCLUSIVE VÁLVULA DE ESCOAMENTO DE METAL COM ACABAMENTO CROMADO, SIFÃO DE METAL TIPO COPO COM ACABAMENTO CROMADO, FORNECIMENTO E INSTALAÇÃO</t>
  </si>
  <si>
    <t>ED-50277</t>
  </si>
  <si>
    <t>CUBA EM AÇO INOXIDÁVEL DE EMBUTIR, AISI 304, APLICAÇÃO PARA PIA (465X330X115MM), NÚMERO 1, ASSENTAMENTO EM BANCADA, INCLUSIVE VÁLVULA DE ESCOAMENTO DE METAL COM ACABAMENTO CROMADO, SIFÃO DE METAL TIPO COPO COM ACABAMENTO CROMADO, FORNECIMENTO E INSTALAÇÃO</t>
  </si>
  <si>
    <t>ED-50287</t>
  </si>
  <si>
    <t>CUBA EM AÇO INOXIDÁVEL DE EMBUTIR, AISI 304, APLICAÇÃO PARA TANQUE (600X600X400MM), ASSENTAMENTO EM BANCADA, INCLUSIVE VÁLVULA DE ESCOAMENTO DE METAL COM ACABAMENTO CROMADO, SIFÃO DE METAL TIPO COPO COM ACABAMENTO CROMADO, FORNECIMENTO E INSTALAÇÃO</t>
  </si>
  <si>
    <t>ED-50320</t>
  </si>
  <si>
    <t>INSTALAÇÃO DE SIFÃO DE METAL PARA LAVATÓRIO, TIPO COPO COM ACABAMENTO CROMADO, DIÂMETRO (1"X1.1/2"), INCLUSIVE FORNECIMENTO</t>
  </si>
  <si>
    <t>ED-50321</t>
  </si>
  <si>
    <t>INSTALAÇÃO DE SIFÃO DE METAL PARA PIA, TIPO COPO COM ACABAMENTO CROMADO, DIÂMETRO (1.1/2"X1.1/2" OU 2"), INCLUSIVE FORNECIMENTO</t>
  </si>
  <si>
    <t>COMPOSIÇÃO</t>
  </si>
  <si>
    <t>FORNECIMENTO E INSTALAÇÃO DE SIFÃO TUBO EXTENSIVO UNIVERSAL PLÁSTICO BRANCO</t>
  </si>
  <si>
    <t>ED-50349</t>
  </si>
  <si>
    <t>INSTALAÇÃO DE VÁLVULA DE ESCOAMENTO DE METAL PARA TANQUE,  DN (1.1/4"), ACABAMENTO CROMADO, INCLUSIVE FORNECIMENTO</t>
  </si>
  <si>
    <t>ED-50317</t>
  </si>
  <si>
    <t>LIGAÇÃO FLEXÍVEL PARA BIDÊ, LAVATÓRIO, MICTÓRIO 1/2"</t>
  </si>
  <si>
    <t>ED-50318</t>
  </si>
  <si>
    <t>LIGAÇÃO PARA SAÍDA DE VASO SANITÁRIO PVC CROMADO</t>
  </si>
  <si>
    <t>ED-50319</t>
  </si>
  <si>
    <t>PARAFUSO CASTELO COM BUCHA</t>
  </si>
  <si>
    <t>ED-50289</t>
  </si>
  <si>
    <t>TANQUE DE LOUÇA BRANCA COM COLUNA, CAPACIDADE 22 LITROS, INCLUSIVE ACESSÓRIOS DE FIXAÇÃO, FORNECIMENTO, INSTALAÇÃO E REJUNTAMENTO, EXCLUSIVE TORNEIRA, VÁLVULA DE ESCOAMENTO E SIFÃO</t>
  </si>
  <si>
    <t>ED-50294</t>
  </si>
  <si>
    <t>TANQUE DE POLIPROPILENO, CAPACIDADE 24 LITROS, INCLUSIVE ACESSÓRIOS DE FIXAÇÃO, VÁLVULA DE ESCOAMENTO DE PLÁSTICO (PVC) NA COR BRANCA, SIFÃO DE PLÁSTICO (PVC) TIPO COPO NA COR BRANCA, FORNECIMENTO E INSTALAÇÃO, EXCLUSIVE TORNEIRA</t>
  </si>
  <si>
    <t>ED-50302</t>
  </si>
  <si>
    <t>TORNEIRA CHAVE BÓIA AUTOMÁTICA PARA RESERVATÓRIO</t>
  </si>
  <si>
    <t>ED-50303</t>
  </si>
  <si>
    <t xml:space="preserve">TORNEIRA DE BÓIA, TIPO ROSCÁVEL 1/2", EXCLUSIVE ADAPTADOR SOLDÁVEL DE PVC COM FLANGES E ANEL PARA CAIXA DÁGUA
</t>
  </si>
  <si>
    <t>ED-50304</t>
  </si>
  <si>
    <t>TORNEIRA DE BÓIA, TIPO ROSCÁVEL 3/4", EXCLUSIVE ADAPTADOR SOLDÁVEL DE PVC COM FLANGES E ANEL PARA CAIXA DÁGUA</t>
  </si>
  <si>
    <t>ED-50305</t>
  </si>
  <si>
    <t>TORNEIRA DE BÓIA, TIPO ROSCÁVEL 1", EXCLUSIVE ADAPTADOR SOLDÁVEL DE PVC COM FLANGES E ANEL PARA CAIXA DÁGUA</t>
  </si>
  <si>
    <t>ED-50306</t>
  </si>
  <si>
    <t>TORNEIRA DE BÓIA, TIPO ROSCÁVEL 1.1/4", EXCLUSIVE ADAPTADOR SOLDÁVEL DE PVC COM FLANGES E ANEL PARA CAIXA DÁGUA</t>
  </si>
  <si>
    <t>ED-50307</t>
  </si>
  <si>
    <t>TORNEIRA DE BÓIA, TIPO ROSCÁVEL 1.1/2", EXCLUSIVE ADAPTADOR SOLDÁVEL DE PVC COM FLANGES E ANEL PARA CAIXA DÁGUA</t>
  </si>
  <si>
    <t>ED-50308</t>
  </si>
  <si>
    <t>TORNEIRA DE BÓIA, TIPO ROSCÁVEL 2", EXCLUSIVE ADAPTADOR SOLDÁVEL DE PVC COM FLANGES E ANEL PARA CAIXA DÁGUA</t>
  </si>
  <si>
    <t>ED-50328</t>
  </si>
  <si>
    <t>TORNEIRA METÁLICA PARA BEBEDOURO, ACABAMENTO CROMADO, COM AREJADOR, APLICAÇÃO DE PAREDE, INCLUSIVE FORNECIMENTO E INSTALAÇÃO</t>
  </si>
  <si>
    <t>ED-50323</t>
  </si>
  <si>
    <t>TORNEIRA METÁLICA PARA IRRIGAÇÃO/JARDIM, ACABAMENTO CROMADO, APLICAÇÃO DE PAREDE, INCLUSIVE FORNECIMENTO E INSTALAÇÃO</t>
  </si>
  <si>
    <t>ED-50330</t>
  </si>
  <si>
    <t>TORNEIRA METÁLICA PARA LAVATÓRIO, ACABAMENTO CROMADO, COM AREJADOR, APLICAÇÃO DE MESA, INCLUSIVE ENGATE FLEXÍVEL METÁLICO, FORNECIMENTO E INSTALAÇÃO</t>
  </si>
  <si>
    <t>ED-50332</t>
  </si>
  <si>
    <t>TUBO DE LIGAÇÃO DE ÁGUA PARA BACIA SANITÁRIA (VASO), DN 1.1/2", COMPRIMENTO 20CM, INCLUSIVE CANOPLA, SPUD, FORNECIMENTO E INSTALAÇÃO</t>
  </si>
  <si>
    <t>ED-9135</t>
  </si>
  <si>
    <t>TUBO DE LIGAÇÃO DE ÁGUA PARA BACIA SANITÁRIA (VASO), DN 1.1/2", COMPRIMENTO 25CM, INCLUSIVE CANOPLA, SPUD, FORNECIMENTO E INSTALAÇÃO</t>
  </si>
  <si>
    <t>ED-50333</t>
  </si>
  <si>
    <t>TUBO LONGO DN 40MM (1.1/2"), PARA CAIXA DE DESCARGA, INCLUSIVE FORNECIMENTO E INSTALAÇÃO</t>
  </si>
  <si>
    <t>ED-50334</t>
  </si>
  <si>
    <t>TUBO PARA VÁLVULA DE DESCARGA Nº. 18 COM ADAPTADOR D = 1 1/2"</t>
  </si>
  <si>
    <t>ED-9133</t>
  </si>
  <si>
    <t>VÁLVULA DE DESCARGA COM REGISTRO INTERNO, ACIONAMENTO DUPLO, DN 1.1/2" (50MM), INCLUSIVE ACABAMENTO DA VÁLVULA</t>
  </si>
  <si>
    <t>ED-50337</t>
  </si>
  <si>
    <t>VÁLVULA DE DESCARGA COM REGISTRO INTERNO, ACIONAMENTO SIMPLES, DN 1.1/2" (50MM), INCLUSIVE ACABAMENTO DA VÁLVULA</t>
  </si>
  <si>
    <t>ED-50338</t>
  </si>
  <si>
    <t>VÁLVULA DE RETENÇÃO DE PÉ COM CRIVO, D = 15 MM (1/2")</t>
  </si>
  <si>
    <t>ED-50339</t>
  </si>
  <si>
    <t>VÁLVULA DE RETENÇÃO DE PÉ COM CRIVO, D = 20 MM (3/4")</t>
  </si>
  <si>
    <t>ED-50340</t>
  </si>
  <si>
    <t>VÁLVULA DE RETENÇÃO DE PÉ COM CRIVO D = 25 MM (1")</t>
  </si>
  <si>
    <t>ED-50341</t>
  </si>
  <si>
    <t>VÁLVULA DE RETENÇÃO DE PÉ COM CRIVO, D = 32 MM (1 1/4")</t>
  </si>
  <si>
    <t>ED-50342</t>
  </si>
  <si>
    <t>VÁLVULA DE RETENÇÃO DE PÉ COM CRIVO, D = 40 MM (1 1/2")</t>
  </si>
  <si>
    <t>ED-50343</t>
  </si>
  <si>
    <t>VÁLVULA DE RETENÇÃO DE PÉ COM CRIVO, D = 50 MM (2")</t>
  </si>
  <si>
    <t>ED-50347</t>
  </si>
  <si>
    <t>VÁLVULA PARA LAVATÓRIO COM LADRÃO D = 2 1/4" X 1"</t>
  </si>
  <si>
    <t>10.47.07</t>
  </si>
  <si>
    <t>BEBEDOURO INDUSTRIAL 50L</t>
  </si>
  <si>
    <t>10.47.08</t>
  </si>
  <si>
    <t>BEBEDOURO CONJUGADO INOX H= 1,00M/1,12M ATENDE 40P</t>
  </si>
  <si>
    <t>PREVENÇÃO E COMBATE A INCÊNDIO</t>
  </si>
  <si>
    <t>ED-50178</t>
  </si>
  <si>
    <t>ABRIGO EM CHAPA TIPO EXTERNO 1 PORTA DE AÇO CARBONO, COMPLETO, VIDRO TRANSPARENTE, COM A INSCRIÇÃO "INCÊNDIO", SUPORTE BASCULANTE PARA MANGUEIRA PINTADO DE VERMELHO NAS DIMENSÕES 45 X 60 X 17 CM</t>
  </si>
  <si>
    <t>ED-50179</t>
  </si>
  <si>
    <t>ABRIGO EM CHAPA TIPO EXTERNO 1 PORTA DE AÇO CARBONO, COMPLETO, VIDRO TRANSPARENTE, COM A INSCRIÇÃO "INCÊNDIO", SUPORTE BASCULANTE PARA MANGUEIRA PINTADO DE VERMELHO NAS DIMENSÕES 75 X 30 X 25 CM</t>
  </si>
  <si>
    <t>ED-50180</t>
  </si>
  <si>
    <t>ACIONADOR MANUAL DE ALARME DE INCÊNDIO</t>
  </si>
  <si>
    <t>ED-50181</t>
  </si>
  <si>
    <t>ADAPTADOR EM LATAO P/ INSTALACAO PREDIAL DE COMBATE A INCENDIO ENGATE RAPIDO 1 1/2" X ROSCA INTERNA 5 FIOS 2 1/2"</t>
  </si>
  <si>
    <t>ED-50182</t>
  </si>
  <si>
    <t>ADAPTADOR EM LATAO P/ INSTALACAO PREDIAL DE COMBATE A INCENDIO ENGATE RAPIDO 2 1/2" X ROSCA INTERNA 5 FIOS 2 1/2"</t>
  </si>
  <si>
    <t>ED-50194</t>
  </si>
  <si>
    <t>BASE DECORATIVA PARA EXTINTORES</t>
  </si>
  <si>
    <t>ED-50218</t>
  </si>
  <si>
    <t>CANOPLA PARA SPRINKLER</t>
  </si>
  <si>
    <t>ED-50188</t>
  </si>
  <si>
    <t>CHAVE PARA CONEXÕES DE ENGATE RÁPIDO, (STORZ), 63 X 38 MM</t>
  </si>
  <si>
    <t>ED-50186</t>
  </si>
  <si>
    <t>CILINDRO DE PRESSÃO OU MOLA PNEUMÁTICA DE DIÂMETRO 150MM, COMPRIMENTO DE 1,20M COM GARRAS PARA FIXAÇÃO NA PAREDE</t>
  </si>
  <si>
    <t>ED-50183</t>
  </si>
  <si>
    <t>ELETROBOMBA MOTOR DE 3,0 CV, 220V, TRIFÁSICO COM CAPACIDADE DE VAZÃO DE 2501/MIN. A 18 MCA DE PRESSÃO</t>
  </si>
  <si>
    <t>ED-50189</t>
  </si>
  <si>
    <t>ESGUICHO TIPO AGULHETA, JUNTA DE UNIÃO ENGATE RÁPIDO D = 38 MM</t>
  </si>
  <si>
    <t>ED-50190</t>
  </si>
  <si>
    <t>EXTINTOR DE GÁS CARBÔNICO 5-B:C, CAPACIDADE 6 KG</t>
  </si>
  <si>
    <t>ED-50191</t>
  </si>
  <si>
    <t>EXTINTOR DE INCÊNDIO ÁGUA PRESSURIZADA 2-A, CAPACIDADE 10 L</t>
  </si>
  <si>
    <t>ED-50193</t>
  </si>
  <si>
    <t>EXTINTOR DE INCÊNDIO TIPO PÓ QUÍMICO 2-A:20-B:C, CAPACIDADE 6 KG</t>
  </si>
  <si>
    <t>ED-50192</t>
  </si>
  <si>
    <t>EXTINTOR DE INCÊNDIO TIPO PÓ QUÍMICO 20-B:C, CAPACIDADE 6 KG</t>
  </si>
  <si>
    <t>ED-50195</t>
  </si>
  <si>
    <t>HIDRANTE DE RECALQUE COMPLETO EM CAIXA DE ALVENARIA</t>
  </si>
  <si>
    <t>ED-50196</t>
  </si>
  <si>
    <t>LUMINÁRIA DE EMERGÊNCIA AUTÔNOMA IE-16 COM LÂMPADA DE 8 W</t>
  </si>
  <si>
    <t>ED-50197</t>
  </si>
  <si>
    <t>MANGUEIRA DE FIBRA SINTÉTICA E BORRACHA D = 38 MM, 15 M</t>
  </si>
  <si>
    <t>ED-50198</t>
  </si>
  <si>
    <t>MANÔMETRO WILLY, MOD. 2 1/2", ESCALA DE LEITURA DE 0 A 100 PSI</t>
  </si>
  <si>
    <t>ED-50206</t>
  </si>
  <si>
    <t>PLACA FOTOLUMINESCENTE "A2" - TRIÂNGULO 300 MM (RISCO INCÊNDIO)</t>
  </si>
  <si>
    <t>ED-50199</t>
  </si>
  <si>
    <t>PLACA FOTOLUMINESCENTE "E5" - 300 X 300 MM</t>
  </si>
  <si>
    <t>ED-50200</t>
  </si>
  <si>
    <t>PLACA FOTOLUMINESCENTE "E8" - 300 X 300 MM</t>
  </si>
  <si>
    <t>ED-50207</t>
  </si>
  <si>
    <t>PLACA FOTOLUMINESCENTE "P2" - D = 300 MM (PROIBIDO PRODUZIR CHAMA)</t>
  </si>
  <si>
    <t>ED-50201</t>
  </si>
  <si>
    <t>PLACA FOTOLUMINESCENTE "S1" OU "S2"- 380 X 190 MM (SAÍDA - DIREITA)</t>
  </si>
  <si>
    <t>ED-50202</t>
  </si>
  <si>
    <t>PLACA FOTOLUMINESCENTE "S1" OU "S2"- 380 X 190 MM (SAÍDA - ESQUERDA)</t>
  </si>
  <si>
    <t>ED-50204</t>
  </si>
  <si>
    <t>PLACA FOTOLUMINESCENTE "S10" - 380 X 190 MM (SAÍDA ESCADA SOBE)</t>
  </si>
  <si>
    <t>ED-50205</t>
  </si>
  <si>
    <t>PLACA FOTOLUMINESCENTE "S12" - 380 X 190 MM (SAÍDA)</t>
  </si>
  <si>
    <t>ED-50203</t>
  </si>
  <si>
    <t>PLACA FOTOLUMINESCENTE "S9" - 380 X 190 MM (SAÍDA ESCADA DESCE)</t>
  </si>
  <si>
    <t>ED-50185</t>
  </si>
  <si>
    <t>PRESSOSTATO TELEMECANIQUE, MODELO XML B004 A2S11, COM ESCALA DE 3 A 58 PSI</t>
  </si>
  <si>
    <t>ED-50184</t>
  </si>
  <si>
    <t>QUADRO DE FORÇA PARA MOTOR DE 3,0 CV, 220V, TRIFÁSICO, CONTENDO DISPOSITIVO PARA PARTIDA MANUAL E AUTOMÁTICA ATRAVÉS DE PRESSOSTATO E SAÍDA PARA ALARME DE BOMBA EM FUNCIONAMENTO</t>
  </si>
  <si>
    <t>ED-50208</t>
  </si>
  <si>
    <t>REGISTRO TIPO GLOBO ANGULAR, COM 45 GRAUS, DN 2.1/2" (63 MM), PN16, EM LATÃO COM VOLANTE PARA HIDRANTE - FORNECIMENTO E INSTALAÇÃO</t>
  </si>
  <si>
    <t>ED-50209</t>
  </si>
  <si>
    <t>REGISTRO TIPO GLOBO, DN 1.1/2" (15 MM), PN16, EM LATAO COM VOLANTE, EXTREMIDADES ROSCADAS  - FORNECIMENTO E INSTALAÇÃO</t>
  </si>
  <si>
    <t>ED-50210</t>
  </si>
  <si>
    <t>REGISTRO TIPO GLOBO, DN 1" (25 MM), PN16, EM LATAO COM VOLANTE, EXTREMIDADES ROSCADAS  - FORNECIMENTO E INSTALAÇÃO</t>
  </si>
  <si>
    <t>ED-50187</t>
  </si>
  <si>
    <t>SIRENE PARA ALARME DE BOMBA EM FUNCIONAMENTO, 220V</t>
  </si>
  <si>
    <t>ED-50219</t>
  </si>
  <si>
    <t>VÁLVULA RETENÇÃO HORIZONTAL D = 13 MM (1/2")</t>
  </si>
  <si>
    <t>ED-50220</t>
  </si>
  <si>
    <t>VÁLVULA RETENÇÃO HORIZONTAL D = 63 MM (2 1/2")</t>
  </si>
  <si>
    <t>ACESSORIOS</t>
  </si>
  <si>
    <t>ED-48156</t>
  </si>
  <si>
    <t>ASSENTO BRANCO PARA VASO</t>
  </si>
  <si>
    <t>ED-48157</t>
  </si>
  <si>
    <t>ASSENTO PARA VASO PNE (NBR 9050)</t>
  </si>
  <si>
    <t>ED-48161</t>
  </si>
  <si>
    <t xml:space="preserve">BARRA DE APOIO EM AÇO INOX POLIDO RETA, DN 1.1/4" (31,75MM), PARA ACESSIBILIDADE (PMR/PCR), COMPRIMENTO 100CM, INSTALADO EM PAREDE, INCLUSIVE FORNECIMENTO, INSTALAÇÃO E ACESSÓRIOS PARA FIXAÇÃO
</t>
  </si>
  <si>
    <t>ED-48160</t>
  </si>
  <si>
    <t>BARRA DE APOIO EM AÇO INOX POLIDO RETA, DN 1.1/4" (31,75MM), PARA ACESSIBILIDADE (PMR/PCR), COMPRIMENTO 80CM, INSTALADO EM PAREDE, INCLUSIVE FORNECIMENTO, INSTALAÇÃO E ACESSÓRIOS PARA FIXAÇÃO</t>
  </si>
  <si>
    <t>ED-48162</t>
  </si>
  <si>
    <t>BARRA DE APOIO EM AÇO INOX POLIDO RETA, DN 1.1/4" (31,75MM), PARA ACESSIBILIDADE (PMR/PCR), COMPRIMENTO 90CM, INSTALADO EM PAREDE, INCLUSIVE FORNECIMENTO, INSTALAÇÃO E ACESSÓRIOS PARA FIXAÇÃO</t>
  </si>
  <si>
    <t>ED-48163</t>
  </si>
  <si>
    <t>BARRA DE APOIO EM AÇO INOX POLIDO RETA, DN 1.1/4" (31,75MM), PARA ACESSIBILIDADE (PMR/PCR), COMPRIMENTO 40CM, INSTALADO EM PORTA/PAREDE, INCLUSIVE FORNECIMENTO, INSTALAÇÃO E ACESSÓRIOS PARA FIXAÇÃO</t>
  </si>
  <si>
    <t>ED-48180</t>
  </si>
  <si>
    <t>DISPENSER EM AÇO INOX PARA PAPEL TOALHA 2 OU 3 FOLHAS</t>
  </si>
  <si>
    <t>ED-48158</t>
  </si>
  <si>
    <t>BANCO ARTICULADO EM AÇO INOX COM CANTOS ARREDONDADOS, PROFUNDIDADE MÍNIMA DE 0,45 M E COMPRIMENTO MÍNIMO DE 0,70 M, CONFORME NBR 9050</t>
  </si>
  <si>
    <t>ED-49171</t>
  </si>
  <si>
    <t>CAIXA DE PASSAGEM EM ALVENARIA E TAMPA DE CONCRETO, FUNDO DE BRITA, TIPO 1, 25 X 25 X 50 CM, INCLUSIVE ESCAVAÇÃO, REATERRO E BOTA-FORA</t>
  </si>
  <si>
    <t>ED-49169</t>
  </si>
  <si>
    <t>CAIXA DE PASSAGEM EM ALVENARIA E TAMPA DE CONCRETO, FUNDO DE BRITA, TIPO 1, 40 X 40 X 60 CM, INCLUSIVE ESCAVAÇÃO, REATERRO E BOTA-FORA</t>
  </si>
  <si>
    <t>ED-49152</t>
  </si>
  <si>
    <t>CAIXA DE PASSAGEM EM CHAPA DE AÇO COM TAMPA APARAFUSADA, SOBREPOR, 152 X 152 X 82 MM</t>
  </si>
  <si>
    <t>ED-49533</t>
  </si>
  <si>
    <t>TOMADA DUPLA - 2P + T - 20A COM PLACA</t>
  </si>
  <si>
    <t>CJ</t>
  </si>
  <si>
    <t>ED-49534</t>
  </si>
  <si>
    <t>TOMADA DUPLA - 2P + T - 20A SEM PLACA</t>
  </si>
  <si>
    <t>ED-49529</t>
  </si>
  <si>
    <t>TOMADA SIMPLES - 2P + T - 10A COM PLACA</t>
  </si>
  <si>
    <t>ED-49530</t>
  </si>
  <si>
    <t>TOMADA SIMPLES - 2P + T - 10A SEM PLACA</t>
  </si>
  <si>
    <t>ED-49531</t>
  </si>
  <si>
    <t>TOMADA SIMPLES - 2P + T - 20A COM PLACA</t>
  </si>
  <si>
    <t>ED-49532</t>
  </si>
  <si>
    <t>TOMADA SIMPLES - 2P + T - 20A SEM PLACA</t>
  </si>
  <si>
    <t>ED-49499</t>
  </si>
  <si>
    <t>QUADRO DE DISTRIBUIÇÃO PARA 12 MÓDULOS COM BARRAMENTO E CHAVE</t>
  </si>
  <si>
    <t>ED-49501</t>
  </si>
  <si>
    <t>QUADRO DE DISTRIBUIÇÃO PARA 24 MÓDULOS COM BARRAMENTO 100 A</t>
  </si>
  <si>
    <t>ED-49502</t>
  </si>
  <si>
    <t>QUADRO DE DISTRIBUIÇÃO PARA 36 MÓDULOS COM BARRAMENTO 100 A</t>
  </si>
  <si>
    <t>ED-49498</t>
  </si>
  <si>
    <t>QUADRO DE DISTRIBUIÇÃO PARA 8 MÓDULOS COM BARRAMENTO E CHAVE</t>
  </si>
  <si>
    <t>ED-49523</t>
  </si>
  <si>
    <t>RELÉ FOTOELÉTRICO RM 10 120 V, 1200 VA COM BASE</t>
  </si>
  <si>
    <t>ED-49524</t>
  </si>
  <si>
    <t>RELÉ FOTOELÉTRICO RM 10 220 V, 1800 VA COM BASE</t>
  </si>
  <si>
    <t>ED-49379</t>
  </si>
  <si>
    <t>LÂMPADA MISTA DE 160W/220V</t>
  </si>
  <si>
    <t>ED-49363</t>
  </si>
  <si>
    <t>INTERRUPTOR , DUAS TECLAS PARALELO 10 A - 250 V</t>
  </si>
  <si>
    <t>ED-49366</t>
  </si>
  <si>
    <t>INTERRUPTOR , DUAS TECLAS SIMPLES E UMA TECLA PARALELO 10 A - 250 V</t>
  </si>
  <si>
    <t>ED-49362</t>
  </si>
  <si>
    <t>INTERRUPTOR , DUAS TECLAS SIMPLES 10 A - 250 V</t>
  </si>
  <si>
    <t>ED-49367</t>
  </si>
  <si>
    <t>INTERRUPTOR , TRÊS TECLAS PARALELO 10 A - 250 V</t>
  </si>
  <si>
    <t>ED-49368</t>
  </si>
  <si>
    <t>INTERRUPTOR , TRÊS TECLAS SIMPLES 10 A - 250 V</t>
  </si>
  <si>
    <t>ED-49348</t>
  </si>
  <si>
    <t>INTERRUPTOR , UMA TECLA BIPOLAR PARALELA 20 A - 250 V</t>
  </si>
  <si>
    <t>ED-49349</t>
  </si>
  <si>
    <t>INTERRUPTOR , UMA TECLA DUPLA BIPOLAR SIMPLES 10 A - 250 V</t>
  </si>
  <si>
    <t>ED-49364</t>
  </si>
  <si>
    <t>INTERRUPTOR , UMA TECLA SIMPLES E DUAS TECLAS PARALELO 10 A - 250 V</t>
  </si>
  <si>
    <t>ED-49365</t>
  </si>
  <si>
    <t>INTERRUPTOR , UMA TECLA SIMPLES E UMA TECLA PARALELO 10 A - 250 V</t>
  </si>
  <si>
    <t>ED-49345</t>
  </si>
  <si>
    <t>INTERRUPTOR, UMA TECLA PARALELO 10 A - 250 V, SEM PLACA</t>
  </si>
  <si>
    <t>ED-49346</t>
  </si>
  <si>
    <t>INTERRUPTOR UMA TECLA SIMPLES 10 A - 250 V, COM PLACA</t>
  </si>
  <si>
    <t>ED-49344</t>
  </si>
  <si>
    <t>INTERRUPTOR, UMA TECLA SIMPLES 10 A - 250 V, SEM PLACA</t>
  </si>
  <si>
    <t>ED-49289</t>
  </si>
  <si>
    <t>DISJUNTOR TRIPOLAR TERMOMAGNÉTICO 5KA, DE 50A</t>
  </si>
  <si>
    <t>ED-49291</t>
  </si>
  <si>
    <t>DISJUNTOR TRIPOLAR TERMOMAGNÉTICO 5KA, DE 70A</t>
  </si>
  <si>
    <t>ED-49259</t>
  </si>
  <si>
    <t>DISJUNTOR TRIPOLAR TERMOMAGNÉTICO 10KA, DE 50A</t>
  </si>
  <si>
    <t>ED-49234</t>
  </si>
  <si>
    <t>DISJUNTOR MONOPOLAR TERMOMAGNÉTICO 5KA, DE 32A</t>
  </si>
  <si>
    <t>ED-49236</t>
  </si>
  <si>
    <t>DISJUNTOR MONOPOLAR TERMOMAGNÉTICO 5KA, DE 40A</t>
  </si>
  <si>
    <t>ED-49237</t>
  </si>
  <si>
    <t>DISJUNTOR MONOPOLAR TERMOMAGNÉTICO 5KA, DE 50A</t>
  </si>
  <si>
    <t>ED-49238</t>
  </si>
  <si>
    <t>DISJUNTOR MONOPOLAR TERMOMAGNÉTICO 5KA, DE 60A</t>
  </si>
  <si>
    <t>ED-49239</t>
  </si>
  <si>
    <t>DISJUNTOR MONOPOLAR TERMOMAGNÉTICO 5KA, DE 70A</t>
  </si>
  <si>
    <t>ED-49274</t>
  </si>
  <si>
    <t>DISJUNTOR BIPOLAR TERMOMAGNÉTICO 5KA, DE 32A</t>
  </si>
  <si>
    <t>ED-49276</t>
  </si>
  <si>
    <t>DISJUNTOR BIPOLAR TERMOMAGNÉTICO 5KA, DE 40A</t>
  </si>
  <si>
    <t>ED-49535</t>
  </si>
  <si>
    <t>CONJUNTO DE 1 TOMADA + 1 INTERRUPTOR COM PLACA</t>
  </si>
  <si>
    <t>ED-49115</t>
  </si>
  <si>
    <t>CONJUNTO TAMPA E INTERRUPTOR PARALELO PARA CONDULETE 3/4"</t>
  </si>
  <si>
    <t>ED-49114</t>
  </si>
  <si>
    <t>CONJUNTO TAMPA E INTERRUPTOR SIMPLES PARA CONDULETE 3/4"</t>
  </si>
  <si>
    <t>ED-49116</t>
  </si>
  <si>
    <t>CONJUNTO TAMPA E 1 TOMADA 2P UNIVERSAL PARA CONDULETE 3/4"</t>
  </si>
  <si>
    <t>ED-49355</t>
  </si>
  <si>
    <t>CONJUNTO 1 INTERRUPTOR PARALELO + 1 TOMADA 2P, UNIVERSAL, SEM PLACAS</t>
  </si>
  <si>
    <t>ED-49360</t>
  </si>
  <si>
    <t>CONJUNTO 1 INTERRUPTOR SIMPLES + 1 INTERRUPTOR PARALELO + 1TOMADA 2P, UNIVERSAL, RETANGULAR, SEM PLACA</t>
  </si>
  <si>
    <t>ED-49352</t>
  </si>
  <si>
    <t>CONJUNTO 1 INTERRUPTOR SIMPLES + 1 INTERRUPTOR PARALELO, COM PLACA</t>
  </si>
  <si>
    <t>ED-49357</t>
  </si>
  <si>
    <t>CONJUNTO 1 INTERRUPTOR SIMPLES + 2 INTERRUPTORES PARALELOS SEM PLACA</t>
  </si>
  <si>
    <t>ED-49361</t>
  </si>
  <si>
    <t>CONJUNTO 2 INTERRUPTORES PARALELOS + 1TOMADA 2P, UNIVERSAL, RETANGULAR, SEM PLACA</t>
  </si>
  <si>
    <t>ED-49353</t>
  </si>
  <si>
    <t>CONJUNTO 2 INTERRUPTORES PARALELOS COM PLACA</t>
  </si>
  <si>
    <t>ED-49356</t>
  </si>
  <si>
    <t>CONJUNTO 2 INTERRUPTORES SIMPLES + 1 INTERRUPTOR PARALELO, COM PLACAS</t>
  </si>
  <si>
    <t>ED-49359</t>
  </si>
  <si>
    <t>CONJUNTO 2 INTERRUPTORES SIMPLES + 1 TOMADA 2P UNIVERSAL RETANGULAR SEM PLACA</t>
  </si>
  <si>
    <t>ED-49351</t>
  </si>
  <si>
    <t>CONJUNTO 2 INTERRUPTORES SIMPLES COM PLACA</t>
  </si>
  <si>
    <t>ED-49350</t>
  </si>
  <si>
    <t>CONJUNTO 2 INTERRUPTORES SIMPLES SEM PLACA</t>
  </si>
  <si>
    <t>ED-49358</t>
  </si>
  <si>
    <t>CONJUNTO 3 INTERRUPTORES PARALELOS, COM,PLACA</t>
  </si>
  <si>
    <t>ED-49317</t>
  </si>
  <si>
    <t>ELETRODUTO DE AÇO GALVANIZADO LEVE, INCLUSIVE CONEXÕES, SUPORTES E FIXAÇÃO DN 20 (3/4")</t>
  </si>
  <si>
    <t>ED-49318</t>
  </si>
  <si>
    <t>ELETRODUTO DE AÇO GALVANIZADO LEVE, INCLUSIVE CONEXÕES, SUPORTES E FIXAÇÃO DN 25 (1")</t>
  </si>
  <si>
    <t>ED-49413</t>
  </si>
  <si>
    <t>ELETRODUTO FLEXÍVEL CORRUGADO, PVC, ANTI-CHAMA DN 25 MM (3/4") - APLICAÇÃO EM ALVENARIA</t>
  </si>
  <si>
    <t>ED-49414</t>
  </si>
  <si>
    <t>ED-49060</t>
  </si>
  <si>
    <t>CANALETA EM PVC PARA INSTALAÇÃO ELÉTRICA APARENTE, INCLUSIVE CONEXÕES, DIMENSÕES 20 X 10 MM</t>
  </si>
  <si>
    <t>ED-9972</t>
  </si>
  <si>
    <t>LÂMPADA TUBULAR LED, BASE G13, POTÊNCIA 9W, DIÂMETRO 26MM/T8, TEMPERATURA DA COR 6500K, FORNECIMENTO E INSTALAÇÃO, EXCLUSIVE LUMINÁRIA</t>
  </si>
  <si>
    <t>ED-9973</t>
  </si>
  <si>
    <t>LÂMPADA TUBULAR LED, BASE G13, POTÊNCIA 18W, DIÂMETRO 26MM/T8, TEMPERATURA DA COR 6500K, FORNECIMENTO E INSTALAÇÃO, EXCLUSIVE LUMINÁRIA</t>
  </si>
  <si>
    <t>CP-2</t>
  </si>
  <si>
    <t>FORNECIMENTO E INSTALAÇÃO REFLETOR LED 50W-6500 K</t>
  </si>
  <si>
    <t>CP-3</t>
  </si>
  <si>
    <t>FORNECIMENTO E INSTALAÇÃO REFLETOR LED 100W-6500 K</t>
  </si>
  <si>
    <t>CP-4</t>
  </si>
  <si>
    <t>FORNECIMENTO E INSTALAÇÃO REFLETOR LED 150W-6500 K</t>
  </si>
  <si>
    <t>CP-5</t>
  </si>
  <si>
    <t>FORNECIMENTO E INSTALAÇÃO PLANFON/PLAFONIER EM PLASTICO COM BASE E-27, POTENCIA MAXIMA 60W</t>
  </si>
  <si>
    <t>FERRAGENS</t>
  </si>
  <si>
    <t>ED-49697</t>
  </si>
  <si>
    <t>DOBRADIÇA DE FERRO CROMADA 3" X 2 1/2"</t>
  </si>
  <si>
    <t>ED-49698</t>
  </si>
  <si>
    <t>DOBRADIÇA DE FERRO CROMADA 3 1/2" X 2 1/2"</t>
  </si>
  <si>
    <t>ED-49696</t>
  </si>
  <si>
    <t>DOBRADIÇA DE FERRO CROMADO 3" X 2"</t>
  </si>
  <si>
    <t>ED-49699</t>
  </si>
  <si>
    <t>FECHADURA TIPO EXTERNA, GRAU DE SEGURANÇA MÉDIO, MÁQUINA 40MM, ACABAMENTO COM ESPELHO CROMADO E MAÇANETA MODELO ALAVANCA EM ZAMAC, INCLUSIVE ACESSÓRIOS PARA FIXAÇÃO E DUAS (2) CHAVES</t>
  </si>
  <si>
    <t>ED-49700</t>
  </si>
  <si>
    <t>FECHADURA TIPO INTERNA (GORGE), GRAU DE SEGURANÇA MÉDIO, MÁQUINA 40MM, ACABAMENTO COM ESPELHO CROMADO E MAÇANETA MODELO ALAVANCA EM ZAMAC, INCLUSIVE ACESSÓRIOS PARA FIXAÇÃO E DUAS (2) CHAVES</t>
  </si>
  <si>
    <t>ED-49701</t>
  </si>
  <si>
    <t>FECHADURA TIPO BANHEIRO (TRANQUETA), GRAU DE SEGURANÇA MÉDIO, MÁQUINA 40MM, ACABAMENTO COM ESPELHO CROMADO E MAÇANETA MODELO ALAVANCA EM ZAMAC, INCLUSIVE ACESSÓRIOS PARA FIXAÇÃO E UMA (1) CHAVE</t>
  </si>
  <si>
    <t>ED-49704</t>
  </si>
  <si>
    <t>TARJETA CROMADA, INSTALADA PORTAS DE SANITÁRIOS</t>
  </si>
  <si>
    <t>ED-49705</t>
  </si>
  <si>
    <t>TARJETA CROMADA, INSTALADA PORTAS DE SANITÁRIOS-LIVRE/OCUPADO</t>
  </si>
  <si>
    <t>ESQUADRIAS DE MADEIRA</t>
  </si>
  <si>
    <t>ED-49584</t>
  </si>
  <si>
    <t>FOLHA DE PORTA MADEIRA DE LEI PRANCHETA PARA PINTURA L &lt;= 60 CM, H &lt;= 180 CM</t>
  </si>
  <si>
    <t>ED-49585</t>
  </si>
  <si>
    <t>FOLHA DE PORTA MADEIRA DE LEI PRANCHETA PARA PINTURA 60 X 210 CM</t>
  </si>
  <si>
    <t>ED-49586</t>
  </si>
  <si>
    <t>FOLHA DE PORTA MADEIRA DE LEI PRANCHETA PARA PINTURA 70 X 210 CM</t>
  </si>
  <si>
    <t>ED-49587</t>
  </si>
  <si>
    <t>FOLHA DE PORTA MADEIRA DE LEI PRANCHETA PARA PINTURA 80 X 210 CM</t>
  </si>
  <si>
    <t>ED-49588</t>
  </si>
  <si>
    <t>FOLHA DE PORTA MADEIRA DE LEI PRANCHETA PARA PINTURA 90 X 210 CM</t>
  </si>
  <si>
    <t>ED-49589</t>
  </si>
  <si>
    <t>MARCO DE MADEIRA DE LEI PARA PINTURA, L = 14 CM, 60 X 210 CM</t>
  </si>
  <si>
    <t>ED-49590</t>
  </si>
  <si>
    <t>MARCO EM MADEIRA DE LEI PARA PINTURA, L = 14 CM, 70 X 210 CM</t>
  </si>
  <si>
    <t>ED-49591</t>
  </si>
  <si>
    <t>MARCO EM MADEIRA DE LEI PARA PINTURA, L = 14 CM, 80 X 210 CM</t>
  </si>
  <si>
    <t>ED-49592</t>
  </si>
  <si>
    <t>MARCO EM MADEIRA DE LEI PARA PINTURA, L = 14 CM, 90 X 210 CM</t>
  </si>
  <si>
    <t>ED-49611</t>
  </si>
  <si>
    <t>RÉGUA PARA ALISARES DE 5 X 1 CM DE MADEIRA DE LEI PARA PINTURA COLOCADO</t>
  </si>
  <si>
    <t>ED-49612</t>
  </si>
  <si>
    <t>RÉGUA PARA ALISARES DE 7 X 1 CM DE MADEIRA DE LEI PARA PINTURA COLOCADO</t>
  </si>
  <si>
    <t>SERRALHERIA</t>
  </si>
  <si>
    <t>ED-50933</t>
  </si>
  <si>
    <t>ASSENTAMENTO DE GRADIS E PORTÕES</t>
  </si>
  <si>
    <t>ED-50937</t>
  </si>
  <si>
    <t>CORRIMÃO DUPLO EM TUBO GALVANIZADO DIN 2440, D = 1 1/2" - FIXADO EM ALVENARIA</t>
  </si>
  <si>
    <t>ED-50941</t>
  </si>
  <si>
    <t>CORRIMÃO SIMPLES EM TUBO DE AÇO INOX D = 1 1/2" - FIXADO EM ALVENARIA</t>
  </si>
  <si>
    <t>ED-50951</t>
  </si>
  <si>
    <t>FORNECIMENTO E ASSENTAMENTO DE GRADE FIXA DE FERRO, PARA PROTEÇÃO DE JANELAS</t>
  </si>
  <si>
    <t>ED-50961</t>
  </si>
  <si>
    <t>FORNECIMENTO E ASSENTAMENTO DE JANELA DE ALUMÍNIO, LINHA SUPREMA ACABAMENTO ANODIZADO, TIPO BASCULA COM CONTRAMARCO, INCLUSIVE FORNECIMENTO DE VIDRO LISO DE 4MM, FERRAGENS E ACESSÓRIOS</t>
  </si>
  <si>
    <t>ED-50963</t>
  </si>
  <si>
    <t>FORNECIMENTO E ASSENTAMENTO DE JANELA DE ALUMÍNIO, LINHA SUPREMA ACABAMENTO ANODIZADO, TIPO CORRER, 2 FOLHAS COM CONTRAMARCO, INCLUSIVE FORNECIMENTO DE VIDRO LISO DE 4MM, FERRAGENS E ACESSÓRIOS</t>
  </si>
  <si>
    <t>ED-50956</t>
  </si>
  <si>
    <t>FORNECIMENTO E ASSENTAMENTO DE JANELA EM FERRO, TIPO MAXIM-AR, INCLUSIVE FERRAGENS E ACESSÓRIOS</t>
  </si>
  <si>
    <t>ED-50991</t>
  </si>
  <si>
    <t>FORNECIMENTO E ASSENTAMENTO DE PORTA DE ALUMÍNIO, LINHA SUPREMA ACABAMENTO ANODIZADO, TIPO CORRER, COM DUAS FOLHAS, INCLUSIVE FORNECIMENTO DE VIDRO LISO DE 4MM, FERRAGENS E ACESSÓRIOS</t>
  </si>
  <si>
    <t>ED-50952</t>
  </si>
  <si>
    <t>GRELHA EM CANTONEIRA DE AÇO 5/8" X 5/8" X 1/8" E FERRO DE 1/2" ESPAÇADOS DE 4 CM, L = 30 CM</t>
  </si>
  <si>
    <t>ED-50971</t>
  </si>
  <si>
    <t>PORTA COMPLETA, ESTRUTURA E MARCO EM CHAPA DOBRADA - 60 X 210 CM</t>
  </si>
  <si>
    <t>ED-50972</t>
  </si>
  <si>
    <t>PORTA COMPLETA, ESTRUTURA E MARCO EM CHAPA DOBRADA - 70 X 210 CM</t>
  </si>
  <si>
    <t>ED-50973</t>
  </si>
  <si>
    <t>PORTA COMPLETA, ESTRUTURA E MARCO EM CHAPA DOBRADA - 80 X 210 CM</t>
  </si>
  <si>
    <t>ED-50974</t>
  </si>
  <si>
    <t>PORTA COMPLETA, ESTRUTURA E MARCO EM CHAPA DOBRADA - 80 X 210 CM, COM BARRA DE APOIO</t>
  </si>
  <si>
    <t>ED-50975</t>
  </si>
  <si>
    <t>PORTA COMPLETA, ESTRUTURA E MARCO EM CHAPA DOBRADA - 90 X 210 CM</t>
  </si>
  <si>
    <t>13.32.01</t>
  </si>
  <si>
    <t>PORTAO EM CHAPA E PERFIL DE FERRO - PCH1-120X210CM-CHAPA TRAPEZOIDAL 18, 1 FOL. ABRIR</t>
  </si>
  <si>
    <t>ED-50934</t>
  </si>
  <si>
    <t>ASSENTAMENTO DE PORTA DE METÁLICA UMA (1) OU DUAS (2) FOLHAS</t>
  </si>
  <si>
    <t>13.38.29</t>
  </si>
  <si>
    <t>GRADIL NYLOFOR H=2.03 M INCLUSIVE POSTE OU EQUIVALENTE</t>
  </si>
  <si>
    <t>ED-50401</t>
  </si>
  <si>
    <t>CONCERTINA CLIPADA MODELO ESPIRAL HELICOIDAL DUPLA D = 450 MM</t>
  </si>
  <si>
    <t>ED-50939</t>
  </si>
  <si>
    <t>GUARDA-CORPO EM AÇO GALVANIZADO DIN 2440, D = 2", COM SUBDIVISÕES EM TUBO DE AÇO D = 1/2", H = 1,05 M - COM CORRIMÃO DUPLO DE TUBO DE AÇO GALVANIZADO DE D = 1 1/2"</t>
  </si>
  <si>
    <t>REVESTIMENTOS DE PAREDES E TETOS</t>
  </si>
  <si>
    <t>ED-50730</t>
  </si>
  <si>
    <t>CHAPISCO COM ARGAMASSA, TRAÇO 1:2:3 (CIMENTO, AREIA E PEDRISCO), APLICADO COM COLHER, ESP. 5MM, PREPARO MECÂNICO</t>
  </si>
  <si>
    <t>ED-50729</t>
  </si>
  <si>
    <t>CHAPISCO COM ARGAMASSA, TRAÇO 1:3 (CIMENTO E AREIA), ESP. 5MM, APLICADO EM ALVENARIA COM PENEIRA, PREPARO MECÂNICO</t>
  </si>
  <si>
    <t>ED-50761</t>
  </si>
  <si>
    <t>REBOCO COM ARGAMASSA, TRAÇO 1:2:8 (CIMENTO, CAL E AREIA), ESP. 20MM, APLICAÇÃO MANUAL, PREPARO MECÂNICO</t>
  </si>
  <si>
    <t>ED-50760</t>
  </si>
  <si>
    <t>REBOCO COM ARGAMASSA, TRAÇO 1:2:9 (CIMENTO, CAL E AREIA), COM ADITIVO IMPERMEABILIZANTE, ESP. 20MM, APLICAÇÃO MANUAL, PREPARO MECÂNICO</t>
  </si>
  <si>
    <t>ED-50714</t>
  </si>
  <si>
    <t>REVESTIMENTO COM ARDÓSIA APLICADO EM PAREDE (40X40CM), ESP. 1CM, ACABAMENTO NATURAL, ASSENTAMENTO COM ARGAMASSA INDUSTRIALIZADA, INCLUSIVE REJUNTAMENTO</t>
  </si>
  <si>
    <t>ED-50717</t>
  </si>
  <si>
    <t>REVESTIMENTO COM AZULEJO BRANCO (20X20CM), JUNTA A PRUMO, ASSENTAMENTO COM ARGAMASSA INDUSTRIALIZADA, INCLUSIVE REJUNTAMENTO</t>
  </si>
  <si>
    <t>ED-50716</t>
  </si>
  <si>
    <t>REVESTIMENTO COM AZULEJO BRANCO (15X15CM), JUNTA A PRUMO, ASSENTAMENTO COM ARGAMASSA INDUSTRIALIZADA, INCLUSIVE REJUNTAMENTO</t>
  </si>
  <si>
    <t>ED-9081</t>
  </si>
  <si>
    <t>REVESTIMENTO COM CERÂMICA APLICADO EM PAREDE, ACABAMENTO ESMALTADO, AMBIENTE INTERNO/EXTERNO, PADRÃO EXTRA, DIMENSÃO DA PEÇA ATÉ 2025 CM2, PEI III, ASSENTAMENTO COM ARGAMASSA INDUSTRIALIZADA, INCLUSIVE REJUNTAMENTO</t>
  </si>
  <si>
    <t>ED-50723</t>
  </si>
  <si>
    <t>REVESTIMENTO COM CERÂMICA APLICADO EM PISO, ACABAMENTO ESMALTADO, AMBIENTE INTERNO, PADRÃO COMERCIAL, DIMENSÃO DA PEÇA (10X20CM), PEI IV, ASSENTAMENTO COM ARGAMASSA INDUSTRIALIZADA, INCLUSIVE REJUNTAMENTO</t>
  </si>
  <si>
    <t>ED-50724</t>
  </si>
  <si>
    <t>REVESTIMENTO COM CERÂMICA APLICADO EM PISO, ACABAMENTO ESMALTADO, AMBIENTE INTERNO, PADRÃO EXTRA, DIMENSÃO DA PEÇA ATÉ 2025 CM2, PEI IV, ASSENTAMENTO COM ARGAMASSA INDUSTRIALIZADA, INCLUSIVE REJUNTAMENTO</t>
  </si>
  <si>
    <t>ED-50753</t>
  </si>
  <si>
    <t>REVESTIMENTO COM PORCELANATO APLICADO EM PISO, ACABAMENTO ESMALTADO ACETINADO, AMBIENTE INTERNO/EXTERNO, PADRÃO EXTRA, BORDA RETIFICADA, DIMENSÃO DA PEÇA (45X45CM), ASSENTAMENTO COM ARGAMASSA INDUSTRIALIZADA, INCLUSIVE REJUNTAMENTO</t>
  </si>
  <si>
    <t>ED-50736</t>
  </si>
  <si>
    <t>REVESTIMENTO DE GESSO EM PAREDE, ESP. 5MM, APLICAÇÃO MANUAL (SARRAFAEADO)</t>
  </si>
  <si>
    <t>ED-9066</t>
  </si>
  <si>
    <t>REVESTIMENTO DE GESSO EM TETO, ESP. 5MM, APLICAÇÃO MANUAL (SARRAFAEADO)</t>
  </si>
  <si>
    <t>ED-9071</t>
  </si>
  <si>
    <t>REVESTIMENTO NATADO LISO, ESP. 5MM, APLICAÇÃO COM DESEMPENADEIRA METÁLICA, PREPARO MECÂNICO</t>
  </si>
  <si>
    <t>ANDAIME</t>
  </si>
  <si>
    <t>ED-48247</t>
  </si>
  <si>
    <t>CONSTRUÇÃO/MONTAGEM E DESMONTAGEM DE ANDAIME PARA REVESTIMENTO INTERNO DE FORROS</t>
  </si>
  <si>
    <t>ED-48237</t>
  </si>
  <si>
    <t xml:space="preserve">FORNECIMENTO DE ANDAIME EM MADEIRA PARA ALVENARIA, REAPROVEITAMENTO (6X), INCLUSIVE  MONTAGEM/DESMONTAGEM </t>
  </si>
  <si>
    <t>ED-9075</t>
  </si>
  <si>
    <t>FORNECIMENTO DE ANDAIME METÁLICO PARA FACHADA (LOCAÇÃO), INCLUSIVE PISO METÁLICO E SAPATAS, EXCLUSIVE MONTAGEM E DESMONTAGEM</t>
  </si>
  <si>
    <t>M2/MES</t>
  </si>
  <si>
    <t>ED-48245</t>
  </si>
  <si>
    <t>MONTAGEM E DESMONTAGEM DE ANDAIME METÁLICO PARA FACHADA COM PISO METÁLICO, INCLUSIVE RODAPÉ/GUARDA-CORPO EM MADEIRA, EXCLUSIVE FORNECIMENTO DO ANDAIME</t>
  </si>
  <si>
    <t>ED-48249</t>
  </si>
  <si>
    <t>TELA DE PROTEÇÃO DE FACHADA INSTALADA EM ANDAIME FACHADEIRO</t>
  </si>
  <si>
    <t>SPDA</t>
  </si>
  <si>
    <t>ED-51012</t>
  </si>
  <si>
    <t>ABRAÇADEIRA GUIA PARA MASTROS SIMPLES PARA DUAS DESCIDA 1 1/2"</t>
  </si>
  <si>
    <t>ED-51013</t>
  </si>
  <si>
    <t>ABRAÇADEIRA GUIA PARA MASTROS SIMPLES PARA DUAS DESCIDA 2"</t>
  </si>
  <si>
    <t>ED-51010</t>
  </si>
  <si>
    <t>ABRAÇADEIRA GUIA PARA MASTROS SIMPLES PARA UMA DESCIDA 1 1/2"</t>
  </si>
  <si>
    <t>ED-51011</t>
  </si>
  <si>
    <t>ABRAÇADEIRA GUIA PARA MASTROS SIMPLES PARA UMA DESCIDA 2"</t>
  </si>
  <si>
    <t>ED-51017</t>
  </si>
  <si>
    <t>ATERRAMENTO COMPLETO PARA PÁRA-RAIOS , COM HASTES DE COBRE COM ALMA DE AÇO TIPO "COPPERWELD"</t>
  </si>
  <si>
    <t>ED-51018</t>
  </si>
  <si>
    <t>BARRA CHATA DE ALUMÍNIO 3/4" X 1/4" X 3M</t>
  </si>
  <si>
    <t>ED-51019</t>
  </si>
  <si>
    <t>BARRA CHATA DE ALUMÍNIO 7/8" X 1/8" X 3M</t>
  </si>
  <si>
    <t>ED-51020</t>
  </si>
  <si>
    <t>BARRA CHATA DE COBRE 3/4" X 3/16" X 3M</t>
  </si>
  <si>
    <t>ED-49133</t>
  </si>
  <si>
    <t>CABO DE COBRE NÚ # 16 MM2, ENTERRADO, EXCLUSIVE ESCAVAÇÃO E REATERRO</t>
  </si>
  <si>
    <t>ED-49135</t>
  </si>
  <si>
    <t>CABO DE COBRE NÚ # 35 MM2, ENTERRADO, EXCLUSIVE ESCAVAÇÃO E REATERRO</t>
  </si>
  <si>
    <t>ED-49136</t>
  </si>
  <si>
    <t>CABO DE COBRE NÚ # 50 MM2, ENTERRADO, EXCLUSIVE ESCAVAÇÃO E REATERRO</t>
  </si>
  <si>
    <t>ED-51052</t>
  </si>
  <si>
    <t>CAIXA DE EQUALIZAÇÃO DE EMBUTIR COM SAIDAS NAS PARTES SUPERIOR E INFERIOR PARA ELETRODUTO DE 25MM (1"), 20 X 20 X 14 MM, COM NOVE TERMINAIS</t>
  </si>
  <si>
    <t>ED-51053</t>
  </si>
  <si>
    <t>CAIXA DE EQUALIZAÇÃO PARA USO INTERNO COM 9 TERMINAIS 210X210X90MM EM AÇO</t>
  </si>
  <si>
    <t>ED-51054</t>
  </si>
  <si>
    <t>CAIXA DE EQUALIZAÇÃO PARA USO INTERNO E EXTERNO COM 9 TERMINAIS 380X320X175MM EM AÇO E ACABAMENTO EM EPOXI</t>
  </si>
  <si>
    <t>ED-51055</t>
  </si>
  <si>
    <t>CAIXA DE INSPEÇÃO EM PVC 300X300 MM COM TAMPA EM FERRO FUNDIDO</t>
  </si>
  <si>
    <t>ED-51038</t>
  </si>
  <si>
    <t>CAPTOR DE LATÃO CROMADO, COBRE CROMADO OU AÇO INOXIDÁVEL, TIPO FRANKLIN</t>
  </si>
  <si>
    <t>ED-51041</t>
  </si>
  <si>
    <t>CLIPS GALVANIZADO 3/8"</t>
  </si>
  <si>
    <t>ED-51047</t>
  </si>
  <si>
    <t>CONECTOR CABO-HASTE EM BRONZE NATURAL PARA DOIS CABOS DE COBRE DE 16-70 MM²</t>
  </si>
  <si>
    <t>ED-51048</t>
  </si>
  <si>
    <t>CONECTOR CABO-HASTE EM BRONZE NATURAL PARA UM CABO DE COBRE DE 16-70 MM²</t>
  </si>
  <si>
    <t>ED-51044</t>
  </si>
  <si>
    <t>CONECTOR ESTRUTURAL COM REGULAGEM</t>
  </si>
  <si>
    <t>ED-51043</t>
  </si>
  <si>
    <t>CONECTOR MINI-GAR</t>
  </si>
  <si>
    <t>ED-51045</t>
  </si>
  <si>
    <t>CONECTOR SPLIT-BOLT 16 MM²</t>
  </si>
  <si>
    <t>ED-51046</t>
  </si>
  <si>
    <t>CONECTOR SPLIT-BOLT 35 MM²</t>
  </si>
  <si>
    <t>ED-51034</t>
  </si>
  <si>
    <t>CORDOALHA FLEXÍVEL DE COBRE ESTANHADO 25 X 100 MM COM 4 FUROS D = 11 MM</t>
  </si>
  <si>
    <t>ED-51049</t>
  </si>
  <si>
    <t>CURVA DE ALUMÍNIO 3/4" X 1/4" X 300MM</t>
  </si>
  <si>
    <t>ED-51050</t>
  </si>
  <si>
    <t>CURVA DE ALUMÍNIO 7/8" X 1/8" X 300MM</t>
  </si>
  <si>
    <t>ED-51051</t>
  </si>
  <si>
    <t>CURVA DE COBRE 3/4" X 3/16" X 300MM</t>
  </si>
  <si>
    <t>ED-51114</t>
  </si>
  <si>
    <t>ESCAVAÇÃO MECÂNICA DE VALAS COM DESCARGA LATERAL H &gt; 5,00 M</t>
  </si>
  <si>
    <t>ED-51059</t>
  </si>
  <si>
    <t>FITA PERFURADA PARA EQUIPOTENCIALIZAÇÃO EM LATÃO NIQUELADO PARA USO EXTERNO 20 X 1,2 MM - FUROS DIAM. 7 MM</t>
  </si>
  <si>
    <t>ED-51058</t>
  </si>
  <si>
    <t>FITA PERFURADA PARA EQUIPOTENCIALIZAÇÃO EM LATÃO NIQUELADO PARA USO INTERNO 20 X 0,8 MM - FUROS DIAM. 7 MM</t>
  </si>
  <si>
    <t>ED-51063</t>
  </si>
  <si>
    <t>FIXADOR ÔMEGA EM LATÃO PARA CABOS DE 16 A 25 MM²</t>
  </si>
  <si>
    <t>ED-51064</t>
  </si>
  <si>
    <t>FIXADOR ÔMEGA EM LATÃO PARA CABOS DE 35 MM²</t>
  </si>
  <si>
    <t>ED-51066</t>
  </si>
  <si>
    <t>FUZÍVEL DIAZED RETARDADO 35A</t>
  </si>
  <si>
    <t>ED-51065</t>
  </si>
  <si>
    <t>FUZÍVEL DIAZED RETARDADO 63A</t>
  </si>
  <si>
    <t>ED-51067</t>
  </si>
  <si>
    <t>HASTE PARA ATERRAMENTO, ALTA CAMADA, 3/4" X 3M</t>
  </si>
  <si>
    <t>ED-51068</t>
  </si>
  <si>
    <t>MASTRO SIMPLES DE FERRO GALVANIZADO PARA PÁRA-RAIOS, ALTURA DE 3 M, Ø 40 MM (1 1/2") OU 50 MM (2"), COMPLETO</t>
  </si>
  <si>
    <t>ED-51070</t>
  </si>
  <si>
    <t>PRESILHA PARA CABO DE COBRE SEÇÃO TRANSVERSAL 16 MM2</t>
  </si>
  <si>
    <t>ED-51071</t>
  </si>
  <si>
    <t>PRESILHA PARA CABO DE COBRE SEÇÃO TRANSVERSAL 35 MM2</t>
  </si>
  <si>
    <t>ED-51074</t>
  </si>
  <si>
    <t>PROTEÇÃO DA CORDOALHA DO PÁRA-RAIO COM TUBO DE PVC RÍGIDO, Ø 50 MM (2"), COMPRIMENTO 3,00 M</t>
  </si>
  <si>
    <t>ED-51022</t>
  </si>
  <si>
    <t>RE-BAR 10MM X 3M COM 3 CLIPS PARA EMENDA 8-10MM</t>
  </si>
  <si>
    <t>ED-51023</t>
  </si>
  <si>
    <t>RE-BAR 3/8" X 3,4M COM 3 CLIPS PARA EMENDA 8-10MM</t>
  </si>
  <si>
    <t>ED-51021</t>
  </si>
  <si>
    <t>RE-BAR 8MM X 4M COM 3 CLIPS PARA EMENDA 8-10MM</t>
  </si>
  <si>
    <t>ED-51077</t>
  </si>
  <si>
    <t>SOLDA EXOTÉRMICA ALICATE Z-201</t>
  </si>
  <si>
    <t>ED-51080</t>
  </si>
  <si>
    <t>SOLDA EXOTÉRMICA CARTUCHO N° 115</t>
  </si>
  <si>
    <t>ED-51076</t>
  </si>
  <si>
    <t>SOLDA EXOTÉRMICA CARTUCHO N° 90</t>
  </si>
  <si>
    <t>ED-51079</t>
  </si>
  <si>
    <t>SOLDA EXOTÉRMICA MOLDE HCL-3/4.50-5</t>
  </si>
  <si>
    <t>ED-51078</t>
  </si>
  <si>
    <t>SOLDA EXOTÉRMICA MOLDE HCL-5/8.50-5</t>
  </si>
  <si>
    <t>ED-51075</t>
  </si>
  <si>
    <t>SOLDA EXOTÉRMICA MOLDE SCI-50-3</t>
  </si>
  <si>
    <t>ED-51081</t>
  </si>
  <si>
    <t>TELA PARA EQUIPOTENCIALIZAÇÃO EM INOX</t>
  </si>
  <si>
    <t>ED-51084</t>
  </si>
  <si>
    <t>TERMINAL A COMPRESSAO EM COBRE ESTANHADO 1 FURO PARA CABO 16 MM2</t>
  </si>
  <si>
    <t>ED-51083</t>
  </si>
  <si>
    <t>TERMINAL A COMPRESSAO EM COBRE ESTANHADO 1 FURO PARA CABO 2,5 MM2</t>
  </si>
  <si>
    <t>ED-51085</t>
  </si>
  <si>
    <t>TERMINAL A COMPRESSAO EM COBRE ESTANHADO 1 FURO PARA CABO 25 MM2</t>
  </si>
  <si>
    <t>ED-51086</t>
  </si>
  <si>
    <t>TERMINAL A COMPRESSAO EM COBRE ESTANHADO 1 FURO PARA CABO 35 MM2</t>
  </si>
  <si>
    <t>ED-51087</t>
  </si>
  <si>
    <t>TERMINAL A COMPRESSAO EM COBRE ESTANHADO 1 FURO PARA CABO 50 MM2</t>
  </si>
  <si>
    <t>ED-51088</t>
  </si>
  <si>
    <t>TERMINAL A COMPRESSAO EM COBRE ESTANHADO 2 FUROS PARA CABO 16 MM2</t>
  </si>
  <si>
    <t>ED-51089</t>
  </si>
  <si>
    <t>TERMINAL A COMPRESSAO EM COBRE ESTANHADO 2 FUROS PARA CABO 25 MM2</t>
  </si>
  <si>
    <t>ED-51090</t>
  </si>
  <si>
    <t>TERMINAL A COMPRESSAO EM COBRE ESTANHADO 2 FUROS PARA CABO 35 MM2</t>
  </si>
  <si>
    <t>ED-51091</t>
  </si>
  <si>
    <t>TERMINAL A COMPRESSAO EM COBRE ESTANHADO 2 FUROS PARA CABO 50 MM2</t>
  </si>
  <si>
    <t>ED-51082</t>
  </si>
  <si>
    <t>TERMINAL AÉREO H = 25 CM, D = 3/8"</t>
  </si>
  <si>
    <t>ED-51061</t>
  </si>
  <si>
    <t>TERMINAL FIXADOR UNIVERSAL DE SPDA ESTANHADO PARA CABOS DE 16 A 35 MM2</t>
  </si>
  <si>
    <t>ED-51062</t>
  </si>
  <si>
    <t>TERMINAL FIXADOR UNIVERSAL DE SPDA ESTANHADO PARA CABOS DE 16 A 70 MM2</t>
  </si>
  <si>
    <t>ED-51092</t>
  </si>
  <si>
    <t>VLC SLIM CLASSE 1 275V 12,5/60KA</t>
  </si>
  <si>
    <t>ESTRUTURAS DE CONCRETO</t>
  </si>
  <si>
    <t>ED-49645</t>
  </si>
  <si>
    <t>FORMA E DESFORMA DE COMPENSADO RESINADO, ESP. 12MM, REAPROVEITAMENTO (3X), EXCLUSIVE ESCORAMENTO</t>
  </si>
  <si>
    <t>CONCRETO FCK = 30MPA, TRAÇO 1:2,1:2,5 (CIMENTO/ AREIA MÉDIA/ BRITA 1)  - PREPARO MECÂNICO COM BETONEIRA 600 L. AF_07/2016</t>
  </si>
  <si>
    <t>ED-8487</t>
  </si>
  <si>
    <t>CONCRETO ESTRUTURAL, PREPARADO EM OBRA COM BETONEIRA, CONTROLE "A", COM FCK 25 MPA, BRITA Nº (1 E 2), CONSISTÊNCIA PARA VIBRAÇÃO (FABRICAÇÃO)</t>
  </si>
  <si>
    <t>ED-49630</t>
  </si>
  <si>
    <t>FORNECIMENTO DE CONCRETO ESTRUTURAL, USINADO, COM FCK 25 MPA, INCLUSIVE LANÇAMENTO, ADENSAMENTO E ACABAMENTO</t>
  </si>
  <si>
    <t>ED-49631</t>
  </si>
  <si>
    <t>FORNECIMENTO DE CONCRETO ESTRUTURAL, USINADO, COM FCK 30 MPA, INCLUSIVE LANÇAMENTO, ADENSAMENTO E ACABAMENTO</t>
  </si>
  <si>
    <t>ED-48300</t>
  </si>
  <si>
    <t>ARMADURA DE TELA DE AÇO CA-60 B SOLDADA TIPO Q-92 (DIÂMETRO DO FIO: 4,20 MM / DIMENSÕES DA TRAMA: 150 X 150 MM / TIPO DA MALHA: QUADRANGULAR)</t>
  </si>
  <si>
    <t>KG</t>
  </si>
  <si>
    <t>ED-48298</t>
  </si>
  <si>
    <t>CORTE, DOBRA E MONTAGEM DE AÇO CA-50/60</t>
  </si>
  <si>
    <t>ED-49663</t>
  </si>
  <si>
    <t>GROUT - PREPARO COM ARGAMASSA DE CIMENTO, AREIA SEM PENEIRAR E PEDRISCO TRAÇO 1:3:2</t>
  </si>
  <si>
    <t>ED-49657</t>
  </si>
  <si>
    <t>PROTEÇÃO DE ARMADURA CORROÍDA POR AÇÃO DE CLORETOS, COM TINTA DE ALTO TEOR DE ZINCO</t>
  </si>
  <si>
    <t>ED-49812</t>
  </si>
  <si>
    <t xml:space="preserve">LASTRO DE CONCRETO MAGRO, INCLUSIVE TRANSPORTE, LANÇAMENTO E ADENSAMENTO </t>
  </si>
  <si>
    <t xml:space="preserve">PISOS </t>
  </si>
  <si>
    <t>ED-50539</t>
  </si>
  <si>
    <t>PISO EM PEDRA PORTUGUESA, INCLUSIVE FORNECIMENTO E PREPARO MECÂNICO DE ARGAMASSA SECA, TIPO FAROFA, PARA ASSENTAMENTO EM COLCHÃO DE AREIA E CIMENTO, ESP. 6CM, REJUNTAMENTO E ACABAMENTO</t>
  </si>
  <si>
    <t>ED-50566</t>
  </si>
  <si>
    <t>CONTRAPISO DESEMPENADO COM ARGAMASSA, TRAÇO 1:3 (CIMENTO E AREIA), ESP. 20MM</t>
  </si>
  <si>
    <t>ED-50569</t>
  </si>
  <si>
    <t>CONTRAPISO DESEMPENADO COM ARGAMASSA, TRAÇO 1:3 (CIMENTO E AREIA), ESP. 50MM</t>
  </si>
  <si>
    <t>ED-50547</t>
  </si>
  <si>
    <t>PISO CIMENTADO COM ARGAMASSA, TRAÇO 1:3 (CIMENTO E AREIA), ESP. 25MM, ACABAMENTO DESEMPENADO E FELTRADO, MODULAÇÃO DE 100X100CM, INCLUSIVE JUNTA PLÁSTICA</t>
  </si>
  <si>
    <t>ED-50548</t>
  </si>
  <si>
    <t>PISO CIMENTADO COM ARGAMASSA, TRAÇO 1:3 (CIMENTO E AREIA), ESP. 30MM, ACABAMENTO DESEMPENADO E FELTRADO, MODULAÇÃO DE 100X100CM, INCLUSIVE JUNTA PLÁSTICA</t>
  </si>
  <si>
    <t>ED-50553</t>
  </si>
  <si>
    <t>PISO CIMENTADO NATADO COM ARGAMASSA, TRAÇO 1:3 (CIMENTO E AREIA), ESP. 25MM, ACABAMENTO QUEIMADO, SEM JUNTA DE DILATAÇÃO</t>
  </si>
  <si>
    <t>ED-50616</t>
  </si>
  <si>
    <t>PISO EM GRANILITE/MARMORITE, ESP. 8MM, ACABAMENTO LAVADO TIPO FULGET, COR NATURAL, MODULAÇÃO DE 1X1M, INCLUSO JUNTA PLÁSTICA</t>
  </si>
  <si>
    <t>ED-50628</t>
  </si>
  <si>
    <t>PISO PODOTÁTIL DE BORRACHA, ALERTA, ESP. 5MM, COR PRETA, ASSENTAMENTO COM COLA DE CONTATO, INCLUSIVE FORNECIMENTO E INSTALAÇÃO</t>
  </si>
  <si>
    <t>ED-50623</t>
  </si>
  <si>
    <t>PISO PODOTÁTIL DE BORRACHA, DIRECIONAL, ESP. 5MM, COR PRETA, ASSENTAMENTO COM COLA DE CONTATO, INCLUSIVE FORNECIMENTO E INSTALAÇÃO</t>
  </si>
  <si>
    <t>ED-15226</t>
  </si>
  <si>
    <t>PISO PODOTÁTIL DE CONCRETO, ALERTA, APLICADO EM PISO (20X20CM) COM JUNTA SECA, COR VERMELHO/AMARELO, ASSENTAMENTO COM ARGAMASSA INDUSTRIALIZADA, INCLUSIVE FORNECIMENTO E INSTALAÇÃO</t>
  </si>
  <si>
    <t>ED-15227</t>
  </si>
  <si>
    <t>PISO PODOTÁTIL DE CONCRETO, DIRECIONAL, APLICADO EM PISO (20X20CM) COM JUNTA SECA, COR VERMELHO/AMARELO, ASSENTAMENTO COM ARGAMASSA INDUSTRIALIZADA, INCLUSIVE FORNECIMENTO E INSTALAÇÃO</t>
  </si>
  <si>
    <t>ED-50535</t>
  </si>
  <si>
    <t>REVESTIMENTO COM ARDÓSIA APLICADO EM PISO (30X30CM), ESP. 1CM, ACABAMENTO NATURAL, ASSENTAMENTO COM ARGAMASSA INDUSTRIALIZADA, INCLUSIVE REJUNTAMENTO</t>
  </si>
  <si>
    <t>ED-50543</t>
  </si>
  <si>
    <t>REVESTIMENTO COM CERÂMICA APLICADO EM PISO, ACABAMENTO ESMALTADO, AMBIENTE EXTERNO (ANTIDERRAPANTE), PADRÃO EXTRA, DIMENSÃO DA PEÇA ATÉ 2025 CM2, PEI V, ASSENTAMENTO COM ARGAMASSA INDUSTRIALIZADA, INCLUSIVE REJUNTAMENTO</t>
  </si>
  <si>
    <t>ED-50542</t>
  </si>
  <si>
    <t>REVESTIMENTO COM CERÂMICA APLICADO EM PISO, ACABAMENTO ESMALTADO, AMBIENTE INTERNO, PADRÃO EXTRA, DIMENSÃO DA PEÇA ATÉ 2025 CM2, PEI V, ASSENTAMENTO COM ARGAMASSA INDUSTRIALIZADA, INCLUSIVE REJUNTAMENTO</t>
  </si>
  <si>
    <t>ED-50622</t>
  </si>
  <si>
    <t>SOLEIRA DE MARMORITE, COR CIMENTO NATURAL, E = 3 CM</t>
  </si>
  <si>
    <t>15.54.07</t>
  </si>
  <si>
    <t>SOLEIRA DE GRANITO CINZA CORUMBA E= 2 CM</t>
  </si>
  <si>
    <t>ED-51003</t>
  </si>
  <si>
    <t>SOLEIRA DE GRANITO CINZA ANDORINHA E = 3 CM</t>
  </si>
  <si>
    <t>LIMPEZA DE SUPERFÍCIE COM JATO DE ALTA PRESSÃO. AF_04/2019</t>
  </si>
  <si>
    <t>RODAPÉS</t>
  </si>
  <si>
    <t>ED-50771</t>
  </si>
  <si>
    <t>RODAPÉ COM REVESTIMENTO EM CERÂMICA ESMALTADA COMERCIAL, ALTURA 10CM, PEI IV, ASSENTAMENTO COM ARGAMASSA INDUSTRIALIZADA, INCLUSIVE REJUNTAMENTO</t>
  </si>
  <si>
    <t>ED-50772</t>
  </si>
  <si>
    <t xml:space="preserve">RODAPÉ COM REVESTIMENTO EM GRANITO, CINZA ANDORINHA, ESP. 2CM, ALTURA 7CM, ASSENTAMENTO COM ARGAMASSA INDUSTRIALIZADA, INCLUSIVE REJUNTAMENTO
</t>
  </si>
  <si>
    <t>ED-50786</t>
  </si>
  <si>
    <t>RODAPÉ EM GRANILITE/MARMORITE, ACABAMENTO POLIDO, COR BRANCA, ALTURA 10CM, INCLUSIVE POLIMENTO</t>
  </si>
  <si>
    <t>PINTURA</t>
  </si>
  <si>
    <t>ED-50474</t>
  </si>
  <si>
    <t>EMASSAMENTO EM PAREDE COM MASSA ACRÍLICA, DUAS (2) DEMÃOS, INCLUSIVE LIXAMENTO PARA PINTURA</t>
  </si>
  <si>
    <t>ED-50478</t>
  </si>
  <si>
    <t>EMASSAMENTO EM PAREDE COM MASSA CORRIDA (PVA), DUAS (2) DEMÃOS, INCLUSIVE LIXAMENTO PARA PINTURA</t>
  </si>
  <si>
    <t>ED-50480</t>
  </si>
  <si>
    <t>EMASSAMENTO EM TETO COM MASSA CORRIDA (PVA), DUAS (2) DEMÃOS, INCLUSIVE LIXAMENTO PARA PINTURA</t>
  </si>
  <si>
    <t>ED-50505</t>
  </si>
  <si>
    <t>LIXAMENTO MANUAL EM PAREDE PARA REMOÇÃO DE TINTA</t>
  </si>
  <si>
    <t>ED-50508</t>
  </si>
  <si>
    <t>LIXAMENTO MANUAL EM SUPERFÍCIE METÁLICA PARA REMOÇÃO DE TINTA</t>
  </si>
  <si>
    <t>ED-50506</t>
  </si>
  <si>
    <t>LIXAMENTO MANUAL EM TETO PARA REMOÇÃO DE TINTA</t>
  </si>
  <si>
    <t>ED-50451</t>
  </si>
  <si>
    <t>PINTURA ACRÍLICA EM PAREDE, DUAS (2) DEMÃOS, EXCLUSIVE SELADOR ACRÍLICO E MASSA ACRÍLICA/CORRIDA (PVA)</t>
  </si>
  <si>
    <t>ED-50455</t>
  </si>
  <si>
    <t>PINTURA ACRÍLICA EM PAREDE, DUAS (2) DEMÃOS, INCLUSIVE UMA (1) DEMÃO DE MASSA CORRIDA (PVA), EXCLUSIVE SELADOR ACRÍLICO</t>
  </si>
  <si>
    <t>ED-50452</t>
  </si>
  <si>
    <t>PINTURA ACRÍLICA EM TETO, DUAS (2) DEMÃOS, EXCLUSIVE SELADOR ACRÍLICO E MASSA ACRÍLICA/CORRIDA (PVA)</t>
  </si>
  <si>
    <t>ED-50460</t>
  </si>
  <si>
    <t>PINTURA ACRÍLICA PARA PISO EM FAIXA DE DEMARCAÇÃO DE QUADRA, DUAS (2) DEMÃOS, FAIXA COM LARGURA DE 5 CM</t>
  </si>
  <si>
    <t>ED-50461</t>
  </si>
  <si>
    <t>PINTURA ACRÍLICA PARA PISO EM QUADRAS ESPORTIVA, DUAS (2) DEMÃOS</t>
  </si>
  <si>
    <t>ED-50488</t>
  </si>
  <si>
    <t>PINTURA EPÓXI EM SUPERFÍCIES DE AÇO CARBONO, DUAS (2) DEMÃOS, APLICAÇÃO MECÂNICA</t>
  </si>
  <si>
    <t>ED-50509</t>
  </si>
  <si>
    <t>PINTURA ESMALTE EM SUPERFÍCIE DE CONCRETO/ALVENARIA, DUAS (2) DEMÃOS, EXCLUSIVE SELADOR ACRÍLICO E MASSA ACRÍLICA/CORRIDA (PVA)</t>
  </si>
  <si>
    <t>ED-50491</t>
  </si>
  <si>
    <t>PINTURA ESMALTE EM ESQUADRIAS DE FERRO, DUAS (2) DEMÃOS, INCLUSIVE UMA (1) DEMÃO DE FUNDO ANTICORROSIVO</t>
  </si>
  <si>
    <t>ED-50497</t>
  </si>
  <si>
    <t>PINTURA ESMALTE EM ESTRUTURA METÁLICA, DUAS (2) DEMÃOS, INCLUSIVE UMA (1) DEMÃO FUNDO ANTICORROSIVO</t>
  </si>
  <si>
    <t>ED-50496</t>
  </si>
  <si>
    <t>PINTURA ESMALTE EM TUBO GALVANIZADO, DUAS (2) DEMÃOS, INCLUSIVE UMA (1) DEMÃO DE FUNDO ANTICORROSIVO</t>
  </si>
  <si>
    <t>17.25.21</t>
  </si>
  <si>
    <t>PINTURA ESMALTE SINTETICO ACETINADO S/MASSA C/FUNDO BRANCO EM ESQ. MADEIRA</t>
  </si>
  <si>
    <t>ED-50498</t>
  </si>
  <si>
    <t xml:space="preserve">PINTURA LÁTEX (PVA) EM PAREDE, DUAS (2) DEMÃOS, EXCLUSIVE SELADOR ACRÍLICO E MASSA ACRÍLICA/CORRIDA (PVA)
</t>
  </si>
  <si>
    <t>ED-50502</t>
  </si>
  <si>
    <t>PINTURA LÁTEX (PVA) EM PAREDE, DUAS (2) DEMÃOS, INCLUSIVE UMA (1) DEMÃO DE MASSA CORRIDA (PVA), EXCLUSIVE SELADOR ACRÍLICO</t>
  </si>
  <si>
    <t>ED-50499</t>
  </si>
  <si>
    <t>PINTURA LÁTEX (PVA) EM TETO, DUAS (2) DEMÃOS, EXCLUSIVE SELADOR ACRÍLICO E MASSA ACRÍLICA/CORRIDA (PVA)</t>
  </si>
  <si>
    <t>ED-50503</t>
  </si>
  <si>
    <t>PINTURA LÁTEX (PVA) EM TETO, DUAS (2) DEMÃOS, INCLUSIVE UMA (1) DEMÃO DE MASSA CORRIDA (PVA), EXCLUSIVE SELADOR ACRÍLICO</t>
  </si>
  <si>
    <t>ED-50516</t>
  </si>
  <si>
    <t>PREPARAÇÃO PARA EMASSAMENTO OU PINTURA (LÁTEX/ACRÍLICA) EM PAREDE DE GESSO ACARTONADO (DRY-WALL) E FORRO DE GESSO, INCLUSIVE UMA (1) DEMÃO DE SELADOR ACRÍLICO</t>
  </si>
  <si>
    <t>ED-50514</t>
  </si>
  <si>
    <t>PREPARAÇÃO PARA EMASSAMENTO OU PINTURA (LÁTEX/ACRÍLICA) EM PAREDE, INCLUSIVE UMA (1) DEMÃO DE SELADOR ACRÍLICO</t>
  </si>
  <si>
    <t>ED-50515</t>
  </si>
  <si>
    <t>PREPARAÇÃO PARA EMASSAMENTO OU PINTURA (LÁTEX/ACRÍLICA) EM TETO, INCLUSIVE UMA (1) DEMÃO DE SELADOR ACRÍLICO</t>
  </si>
  <si>
    <t>INSTALAÇÃO DE GÁS</t>
  </si>
  <si>
    <t>ED-49815</t>
  </si>
  <si>
    <t>BICO DE BUSEN</t>
  </si>
  <si>
    <t>ED-49816</t>
  </si>
  <si>
    <t>CAPS FORJADO SOLDA SCH 40 S/COST A234 WPB 3/4"</t>
  </si>
  <si>
    <t>ED-49818</t>
  </si>
  <si>
    <t>COLETOR MÓDULO CENTRAL</t>
  </si>
  <si>
    <t>ED-49819</t>
  </si>
  <si>
    <t>COLETOR MÓDULO II SIMPLES P-45</t>
  </si>
  <si>
    <t>ED-50089</t>
  </si>
  <si>
    <t>FORNECIMENTO E ASSENTAMENTO DE TUBO DE COBRE CLASSE "A" SEM COSTURA SOLDÁVEL, INCLUSIVE CONEXÕES E SUPORTES, D = 28 MM (1")</t>
  </si>
  <si>
    <t>ED-50090</t>
  </si>
  <si>
    <t>FORNECIMENTO E ASSENTAMENTO DE TUBO DE COBRE CLASSE "A" SEM COSTURA SOLDÁVEL, INCLUSIVE CONEXÕES E SUPORTES, D = 35 MM (1 1/4")</t>
  </si>
  <si>
    <t>ED-50087</t>
  </si>
  <si>
    <t>FORNECIMENTO E ASSENTAMENTO DE TUBO DE COBRE CLASSE "A" SEM COSTURA SOLDÁVEL, INCLUSIVE CONEXÕES E SUPORTES, D = 1/2"</t>
  </si>
  <si>
    <t>ED-50088</t>
  </si>
  <si>
    <t>FORNECIMENTO E ASSENTAMENTO DE TUBO DE COBRE CLASSE "A" SEM COSTURA SOLDÁVEL, INCLUSIVE CONEXÕES E SUPORTES, D = 22 MM (3/4")</t>
  </si>
  <si>
    <t>ED-49821</t>
  </si>
  <si>
    <t>MANGUEIRA PLÁSTICA PARA GÁS D = 3/8" X 1,50 M</t>
  </si>
  <si>
    <t>ED-49822</t>
  </si>
  <si>
    <t>NIPLE DE REDUÇÃO DE LATÃO 1/2" NPT X 1/8" NPT</t>
  </si>
  <si>
    <t>ED-49823</t>
  </si>
  <si>
    <t>NIPLE DE REDUÇÃO DE LATÃO 1/2" NPT X 3/8" NPT</t>
  </si>
  <si>
    <t>ED-49824</t>
  </si>
  <si>
    <t>NIPLE DUPLO FERRO MALEÁVEL 300# 1/2" NPT</t>
  </si>
  <si>
    <t>ED-49825</t>
  </si>
  <si>
    <t>PIG-TAIL DE BORRACHA P-45/P-90 - 500MM</t>
  </si>
  <si>
    <t>ED-49826</t>
  </si>
  <si>
    <t>REGISTRO BICO INJETOR D = 3/8"</t>
  </si>
  <si>
    <t>ED-49827</t>
  </si>
  <si>
    <t>REGISTRO DE GÁS D = 1/2"</t>
  </si>
  <si>
    <t>ED-49828</t>
  </si>
  <si>
    <t>REGISTRO DE LATÃO 1/2" NPT X 1/2" NPT</t>
  </si>
  <si>
    <t>ED-49829</t>
  </si>
  <si>
    <t>REGULADOR PRESSÃO ALIANÇA 76506/3 ENTRA 1/8" - 7KG/H - EST. ÚNICO</t>
  </si>
  <si>
    <t>ED-49830</t>
  </si>
  <si>
    <t>TAMPÃO (CAP) FERRO MALEÁVEL NPT 300# 1/2"</t>
  </si>
  <si>
    <t>ED-49832</t>
  </si>
  <si>
    <t>TUBO AÇO PRETO SCH-40, D = 1/2" SEM COSTURA</t>
  </si>
  <si>
    <t>ED-49833</t>
  </si>
  <si>
    <t>TUBO AÇO PRETO SCH-40, D = 3/4" SEM COSTURA</t>
  </si>
  <si>
    <t>ED-49831</t>
  </si>
  <si>
    <t>TUBO AÇO PRETO SCH-40, D = 3/8" SEM COSTURA</t>
  </si>
  <si>
    <t>ED-49841</t>
  </si>
  <si>
    <t>VÁLVULA DE ESFERA TRIPARTIDA COM ROSCA NPT, CLASSE 300LBS - 1/2"</t>
  </si>
  <si>
    <t>ED-49842</t>
  </si>
  <si>
    <t>VÁLVULA DE ESFERA TRIPARTIDA COM ROSCA NPT, CLASSE 300LBS - 3/4"</t>
  </si>
  <si>
    <t>ED-49843</t>
  </si>
  <si>
    <t>VÁLVULA DE REGISTRO PARA GÁS COM TÊ REVERSÍVEL PARA 2 BOTIJÕES</t>
  </si>
  <si>
    <t>PONTO DE INSTALAÇÕES</t>
  </si>
  <si>
    <t>ED-50222</t>
  </si>
  <si>
    <t>PONTO DE ÁGUA FRIA EMBUTIDO, INCLUINDO TUBO DE PVC RÍGIDO ROSCÁVEL E CONEXÕES</t>
  </si>
  <si>
    <t>ED-50221</t>
  </si>
  <si>
    <t>PONTO DE ÁGUA FRIA EMBUTIDO, INCLUINDO TUBO DE PVC RÍGIDO SOLDÁVEL E CONEXÕES</t>
  </si>
  <si>
    <t>ED-50225</t>
  </si>
  <si>
    <t>PONTO DE ESGOTO, INCLUINDO TUBO DE PVC RÍGIDO SOLDÁVEL DE 100 MM E CONEXÕES (VASO SANITÁRIO)</t>
  </si>
  <si>
    <t>ED-50223</t>
  </si>
  <si>
    <t>PONTO DE ESGOTO, INCLUINDO TUBO DE PVC RÍGIDO SOLDÁVEL DE 40 MM E CONEXÕES (LAVATÓRIOS, MICTÓRIOS, RALOS SIFONADOS, ETC.)</t>
  </si>
  <si>
    <t>ED-50224</t>
  </si>
  <si>
    <t>PONTO DE ESGOTO, INCLUINDO TUBO DE PVC RÍGIDO SOLDÁVEL DE 50 MM E CONEXÕES (PIAS DE COZINHA, MÁQUINAS DE LAVAR, ETC.)</t>
  </si>
  <si>
    <t>ED-50226</t>
  </si>
  <si>
    <t>PONTO DE GÁS, INCLUINDO TUBO DE AÇO GALVANIZADO E CONEXÃO, Ø 20 MM</t>
  </si>
  <si>
    <t>ED-50228</t>
  </si>
  <si>
    <t>PONTO DE LUZ EMBUTIDO, INCLUINDO ELETRODUTO DE PVC RÍGIDO E CAIXA COM ESPELHO (POR UNIDADE)</t>
  </si>
  <si>
    <t>ED-50232</t>
  </si>
  <si>
    <t>PONTO DE TOMADA DE EMBUTIR, INCLUINDO ELETRODUTO DE PVC RÍGIDO E CAIXA COM ESPELHO</t>
  </si>
  <si>
    <t>PADRÃO SEDS</t>
  </si>
  <si>
    <t>ED-50791</t>
  </si>
  <si>
    <t>ASSENTAMENTO DE ESQUADRIA DE FERRO E CHAPA</t>
  </si>
  <si>
    <t>ED-50825</t>
  </si>
  <si>
    <t>BACIA SANITÁRIA ENVELOPADO (VASO) DE LOUÇA CONVENCIONAL, COR BRANCA, INCLUSIVE ACESSÓRIOS DE FIXAÇÃO/VEDAÇÃO, TUBO DE LIGAÇÃO DE LATÃO COM CANOPLA, FORNECIMENTO E INSTALAÇÃO, EXCLUSIVE VÁLVULA DE DESCARGA - D2/SITUAÇÃO 01 - PADRÃO SEDS</t>
  </si>
  <si>
    <t>ED-50812</t>
  </si>
  <si>
    <t>GRELHA METÁLICA 20 X 20 CM - PADRÃO SEDS</t>
  </si>
  <si>
    <t>ED-50797</t>
  </si>
  <si>
    <t>JANELA DE FERRO E METALON COM CHAPA E GRADE - PADRÃO SEDS</t>
  </si>
  <si>
    <t>ED-50805</t>
  </si>
  <si>
    <t>JANELA EM GRADE - PADRÃO SEDS</t>
  </si>
  <si>
    <t>ED-50801</t>
  </si>
  <si>
    <t>JANELA FIXA EM CHAPA - PADRÃO SEDS</t>
  </si>
  <si>
    <t>ED-50814</t>
  </si>
  <si>
    <t>LAVATÓRIO DE ALVENARIA E CONCRETO 60 X 40 CM (D1) - PADRÃO SEDS</t>
  </si>
  <si>
    <t>PADRÃO SEE</t>
  </si>
  <si>
    <t>ED-50915</t>
  </si>
  <si>
    <t>PORTA METÁLICA 70 X 210 CM , INCLUINDO FECHADURA TIPO EXTERNA E FERRAGENS, CONFORME DETALHE PADRÃO ESCOLAR 4/98 VERSÃO 2005</t>
  </si>
  <si>
    <t>ED-50916</t>
  </si>
  <si>
    <t>PORTA METÁLICA 80 X 210 CM , INCLUINDO FECHADURA TIPO EXTERNA E FERRAGENS, CONFORME DETALHE PADRÃO ESCOLAR 4/98 VERSÃO 2005</t>
  </si>
  <si>
    <t>ED-50909</t>
  </si>
  <si>
    <t>PORTA 1,00 X 2,10 CM, CONFORME DETALHE DE PROJETO</t>
  </si>
  <si>
    <t>ESCAVAÇOES E TRABALHOS EM TERRA</t>
  </si>
  <si>
    <t>ED-51110</t>
  </si>
  <si>
    <t>ESCAVAÇÃO MANUAL DE TERRA (DESATERRO MANUAL)</t>
  </si>
  <si>
    <t>ED-51107</t>
  </si>
  <si>
    <t>ESCAVAÇÃO MANUAL DE VALAS H &lt;= 1,50 M</t>
  </si>
  <si>
    <t>ED-51108</t>
  </si>
  <si>
    <t>ESCAVAÇÃO MANUAL DE VALAS 1,50 M &lt; H &lt;= 3,00 M</t>
  </si>
  <si>
    <t>ED-51120</t>
  </si>
  <si>
    <t>REATERRO MANUAL DE VALA</t>
  </si>
  <si>
    <t>ED-51123</t>
  </si>
  <si>
    <t>REGULARIZAÇÃO E COMPACTAÇÃO DE TERRENO COM PLACA VIBRATÓRIA</t>
  </si>
  <si>
    <t>ED-51122</t>
  </si>
  <si>
    <t>REGULARIZAÇÃO E COMPACTAÇÃO DE TERRENO MANUAL, COM SOQUETE</t>
  </si>
  <si>
    <t>VIDROS, ESPELHOS E ACESSÓRIOS</t>
  </si>
  <si>
    <t>ED-51149</t>
  </si>
  <si>
    <t>VIDRO ARAMADO E = 7 MM, COLOCADO</t>
  </si>
  <si>
    <t>ED-51155</t>
  </si>
  <si>
    <t>VIDRO COMUM LISO INCOLOR, ESP. 3MM, INCLUSIVE FIXAÇÃO E VEDAÇÃO COM GUARNIÇÃO/GAXETA DE BORRACHA NEOPRENE, FORNECIMENTO E INSTALAÇÃO, EXCLUSIVE CAIXILHO/PERFIL</t>
  </si>
  <si>
    <t>ED-51154</t>
  </si>
  <si>
    <t>VIDRO IMPRESSO (FANTASIA) TIPO CANELADO OU MARTELADO INCOLOR, ESP. 3MM OU 4MM, INCLUSIVE FIXAÇÃO E VEDAÇÃO COM GUARNIÇÃO/GAXETA DE BORRACHA NEOPRENE, FORNECIMENTO E INSTALAÇÃO, EXCLUSIVE CAIXILHO/PERFIL</t>
  </si>
  <si>
    <t>ED-51153</t>
  </si>
  <si>
    <t>VIDRO IMPRESSO (FANTASIA) TIPO MINI-BOREAL, ESP. 3MM, INCLUSIVE FIXAÇÃO E VEDAÇÃO COM GUARNIÇÃO/GAXETA DE BORRACHA NEOPRENE, FORNECIMENTO E INSTALAÇÃO, EXCLUSIVE CAIXILHO/PERFIL</t>
  </si>
  <si>
    <t>MÃO DE OBRA</t>
  </si>
  <si>
    <t>ED-50374</t>
  </si>
  <si>
    <t>BOMBEIRO/ENCANADOR COM ENCARGOS COMPLEMENTARES</t>
  </si>
  <si>
    <t>HORA</t>
  </si>
  <si>
    <t>ED-50371</t>
  </si>
  <si>
    <t>CARPINTEIRO DE ESQUADRIA COM ENCARGOS COMPLEMENTARES</t>
  </si>
  <si>
    <t>ED-50373</t>
  </si>
  <si>
    <t>ELETRICISTA COM ENCARGOS COMPLEMENTARES</t>
  </si>
  <si>
    <t>ED-50381</t>
  </si>
  <si>
    <t>PEDREIRO COM ENCARGOS COMPLEMENTARES</t>
  </si>
  <si>
    <t>ED-50382</t>
  </si>
  <si>
    <t>PINTOR COM ENCARGOS COMPLEMENTARES</t>
  </si>
  <si>
    <t>ED-50386</t>
  </si>
  <si>
    <t>TELHADISTA COM ENCARGOS COMPLEMENTARES</t>
  </si>
  <si>
    <t>ED-50367</t>
  </si>
  <si>
    <t>SERVENTE COM ENCARGOS COMPLEMENTARES</t>
  </si>
  <si>
    <t>ED-7830</t>
  </si>
  <si>
    <t>SERRALHEIRO COM ENCARGOS COMPLEMENTARES</t>
  </si>
  <si>
    <t>H</t>
  </si>
  <si>
    <t>TECNICO DE EDIFICACOES COM ENCARGOS COMPLEMENTARES</t>
  </si>
  <si>
    <t>ED-50363</t>
  </si>
  <si>
    <t>AJUDANTE DE BOMBEIRO/ENCANADOR COM ENCARGOS COMPLEMENTARES</t>
  </si>
  <si>
    <t>ED-50361</t>
  </si>
  <si>
    <t>AJUDANTE DE CARPINTEIRO COM ENCARGOS COMPLEMENTARES</t>
  </si>
  <si>
    <t>ED-50362</t>
  </si>
  <si>
    <t>AJUDANTE DE ELETRICISTA COM ENCARGOS COMPLEMENTARES</t>
  </si>
  <si>
    <t>ED-50365</t>
  </si>
  <si>
    <t>AJUDANTE DE PINTOR COM ENCARGOS COMPLEMENTARES</t>
  </si>
  <si>
    <t>AUXILIAR DE SERRALHEIRO COM ENCARGOS COMPLEMENTARES</t>
  </si>
  <si>
    <t>CP-6</t>
  </si>
  <si>
    <t>CP-7</t>
  </si>
  <si>
    <t>CP-8</t>
  </si>
  <si>
    <t>MATERIAIS</t>
  </si>
  <si>
    <t>AÇO, FERRO, TELA E ARAME</t>
  </si>
  <si>
    <t>SETOP-I</t>
  </si>
  <si>
    <t>MATED- 11282</t>
  </si>
  <si>
    <t xml:space="preserve">BARRA AÇO CA-50 (BITOLA: 10,00 MM / MASSA LINEAR: 0,617 KG/M) </t>
  </si>
  <si>
    <t>MATED-11285</t>
  </si>
  <si>
    <t>BARRA AÇO CA-60 (BITOLA:5,00 MM / MASSA LINEAR: 0,154 KG/M)</t>
  </si>
  <si>
    <t>MATED-
8357</t>
  </si>
  <si>
    <t>BARRA AÇO CA-50 (BITOLA:8,00 MM / MASSA LINEAR: 0,395 KG/M)</t>
  </si>
  <si>
    <t>MATED-
11284</t>
  </si>
  <si>
    <t>BARRA AÇO CA-60 (BITOLA:4,20 MM / MASSA LINEAR: 0,109 KG/M)</t>
  </si>
  <si>
    <t>60.13.12</t>
  </si>
  <si>
    <t>FERRO QUADRADO 3/8"</t>
  </si>
  <si>
    <t>60.15.15</t>
  </si>
  <si>
    <t>BARRA DE FERRO RETANGULAR, BARRA CHATA, 1" X 1/4" (L X E), 1,2265 KG/M</t>
  </si>
  <si>
    <t>60.17.15</t>
  </si>
  <si>
    <t>CANTONEIRA FERRO GALVANIZADO DE ABAS IGUAIS, 1" X 1/8" (L X E) , 1,20KG/M</t>
  </si>
  <si>
    <t>60.17.18</t>
  </si>
  <si>
    <t>CANTONEIRA DE FERRO 1  3/4" X 1/8"</t>
  </si>
  <si>
    <t>60.21.15</t>
  </si>
  <si>
    <t>METALON CHAPA 18 - 30x20mm / (50X30MM)</t>
  </si>
  <si>
    <t>60.30.35</t>
  </si>
  <si>
    <t>TELA DE ARAME GALV QUADRANGULAR / LOSANGULAR,  FIO 2,77 MM (12 BWG), MALHA  5 X 5 CM, H = 2 M</t>
  </si>
  <si>
    <t>60.35.36</t>
  </si>
  <si>
    <t>ARAME RECOZIDO BWG 10   (PG-18)</t>
  </si>
  <si>
    <t>60.35.44</t>
  </si>
  <si>
    <t xml:space="preserve">ARAME RECOZIDO 18 BWG, 1,25 MM (0,01 KG/M)  </t>
  </si>
  <si>
    <t>SINAPI-I</t>
  </si>
  <si>
    <t>ARAME GALVANIZADO 12 BWG, D = 2,76 MM (0,048 KG/M) OU 14 BWG, D = 2,11 MM (0,026 KG/M)</t>
  </si>
  <si>
    <t>ARAME GALVANIZADO 6 BWG, D = 5,16 MM (0,157 KG/M), OU 8 BWG, D = 4,19 MM (0,101 KG/M), OU 10 BWG, D = 3,40 MM (0,0713 KG/M)</t>
  </si>
  <si>
    <t>60.40.10</t>
  </si>
  <si>
    <t>TELA PLASTICA LARANJA, TIPO TAPUME PARA SINALIZACAO, MALHA RETANGULAR, ROLO 1.20 X 50 M (L X C)</t>
  </si>
  <si>
    <t>ELETRODO REVESTIDO AWS - E6013, DIAMETRO IGUAL A 2,50 MM</t>
  </si>
  <si>
    <t>ELETRODO REVESTIDO AWS - E7018, DIAMETRO IGUAL A 4,00 MM</t>
  </si>
  <si>
    <t>AGLOMERANTES E ADESIVOS</t>
  </si>
  <si>
    <t>62.03.10</t>
  </si>
  <si>
    <t>ARGAMASSA COLANTE AC I PARA CERAMICAS</t>
  </si>
  <si>
    <t>62.03.12</t>
  </si>
  <si>
    <t>ARGAMASSA COLANTE AC-II</t>
  </si>
  <si>
    <t>ARGAMASSA COLANTE TIPO ACIII</t>
  </si>
  <si>
    <t>62.03.22</t>
  </si>
  <si>
    <t xml:space="preserve">REJUNTE BRANCO, CIMENTICIO   </t>
  </si>
  <si>
    <t>AGREGADOS PARA CONCRETO PAVIMENTAÇÃO</t>
  </si>
  <si>
    <t>63.01.03</t>
  </si>
  <si>
    <t>BRITA CALCÁRIA COM FRETE BRITA 0,1,2,3</t>
  </si>
  <si>
    <t xml:space="preserve"> MATED11250</t>
  </si>
  <si>
    <t>PEDRA BRITADA POSTO OBRA</t>
  </si>
  <si>
    <t xml:space="preserve"> MATED11248</t>
  </si>
  <si>
    <t>AREIA LAVADA POSTO OBRA (TIPO: MÉDIA) -</t>
  </si>
  <si>
    <t>CARPINTARIA, DIVISORIA E FERRAGEM</t>
  </si>
  <si>
    <t>65.01.15</t>
  </si>
  <si>
    <t>FOLHA DE PORTA MAD. P/ PINTURA, PRANCHETA 60X210CM</t>
  </si>
  <si>
    <t>65.01.16</t>
  </si>
  <si>
    <t>FOLHA DE PORTA MAD. P/ PINTURA, PRANCHETA 70X210CM</t>
  </si>
  <si>
    <t>65.01.17</t>
  </si>
  <si>
    <t>FOLHA DE PORTA MAD. P/ PINTURA, PRANCHETA 80X210CM</t>
  </si>
  <si>
    <t>65.01.18</t>
  </si>
  <si>
    <t>FOLHA DE PORTA MAD. P/ PINTURA, PRANCHETA 90X210CM</t>
  </si>
  <si>
    <t>65.14.07</t>
  </si>
  <si>
    <t>MARCO E ALIZAR MADEIRA DE LEI, L= 14CM, 80x210CM</t>
  </si>
  <si>
    <t>65.14.08</t>
  </si>
  <si>
    <t>MARCO E ALIZAR MADEIRA DE LEI, L= 14CM, 90x210CM</t>
  </si>
  <si>
    <t>65.70.10</t>
  </si>
  <si>
    <t>FECHADURA PAPAIZ 342-MZ35 ESPELHO CROMADO OU EQUIVALENTE</t>
  </si>
  <si>
    <t>65.70.15</t>
  </si>
  <si>
    <t>FECHADURA PAPAIZ 357-ML60 ESPELHO CROMADO OU EQUIVALENTE</t>
  </si>
  <si>
    <t>65.70.34</t>
  </si>
  <si>
    <t>FECHADURA PAPAIZ CR3400-MZ270 (PORTA P/DEFICIENTE) OU EQUIVALENTE</t>
  </si>
  <si>
    <t>65.78.07</t>
  </si>
  <si>
    <t>DOBRADICA DE FERRO CROMADO 3 1/2 X 2 1/2"</t>
  </si>
  <si>
    <t>65.80.11</t>
  </si>
  <si>
    <t>PUXADOR CENTRAL, TIPO ALCA, EM ZAMAC CROMADO, COM ROSETAS, COMPRIMENTO *100* MM, PARA PORTA / JANELA EM MADEIRA OU METALICA - INCLUI PARAFUSOS</t>
  </si>
  <si>
    <t>COBERTURA, FORRO, COLETOR DE AGUA E MATERIAL IMPERMEABILIZANTE</t>
  </si>
  <si>
    <t>67.01.01</t>
  </si>
  <si>
    <t>TELHA CERAMICA TIPO FRANCESA, COMPRIMENTO DE *40* CM, RENDIMENTO DE *16* TELHAS/M2</t>
  </si>
  <si>
    <t>67.01.02</t>
  </si>
  <si>
    <t>TELHA CERAMICA TIPO PAULISTA, COMPRIMENTO DE *48* CM, RENDIMENTO DE *26* TELHAS/M2</t>
  </si>
  <si>
    <t>TELHA DE FIBROCIMENTO ONDULADA E = 6 MM, DE 2,44 X 1,10 M (SEM AMIANTO)</t>
  </si>
  <si>
    <t>67.02.12</t>
  </si>
  <si>
    <t>TELHA DE FIBROCIMENTO ONDULADA E = 6 MM, DE 1,53 X 1,10 M (SEM AMIANTO)</t>
  </si>
  <si>
    <t>67.08.01</t>
  </si>
  <si>
    <t>FORRO EM PVC LARG= 20CM COR BRANCA COLOCADO</t>
  </si>
  <si>
    <t>67.15.01</t>
  </si>
  <si>
    <t>CUMEEIRA PARA TELHA CERAMICA, COMPRIMENTO DE *41* CM, RENDIMENTO DE *3* TELHAS/M</t>
  </si>
  <si>
    <t>67.15.06</t>
  </si>
  <si>
    <t>CUMEEIRA UNIVERSAL PARA TELHA ONDULADA DE FIBROCIMENTO, E = 6 MM, ABA 210 MM, COMPRIMENTO 1100 MM (SEM AMIANTO)</t>
  </si>
  <si>
    <t>67.20.18</t>
  </si>
  <si>
    <t>GANCHO 1/4"x250 MM</t>
  </si>
  <si>
    <t>67.20.25</t>
  </si>
  <si>
    <t>PARAFUSO ZINCADO, SEXTAVADO, COM ROSCA SOBERBA, DIAMETRO 5/16", COMPRIMENTO 80 MM</t>
  </si>
  <si>
    <t>67.20.26</t>
  </si>
  <si>
    <t>PARAFUSO ZINCADO ROSCA SOBERBA, CABECA SEXTAVADA, 5/16 " X 110 MM, PARA FIXACAO DE TELHA EM MADEIRA</t>
  </si>
  <si>
    <t>67.20.75</t>
  </si>
  <si>
    <t>CONJUNTO DE VEDACAO ELASTICA PARA TELHA ONDULADA</t>
  </si>
  <si>
    <t>67.20.95</t>
  </si>
  <si>
    <t>MASSA DE VEDACAO</t>
  </si>
  <si>
    <t>67.85.10</t>
  </si>
  <si>
    <t>CALHA / RUFO DE CHAPA GALV. No.22 GSG, DESENV=1.0M</t>
  </si>
  <si>
    <t>67.85.20</t>
  </si>
  <si>
    <t>CALHA / RUFO DE CHAPA GALV. No.24 GSG, DESENV=1.0M</t>
  </si>
  <si>
    <t>67.85.90</t>
  </si>
  <si>
    <t>REBITE No. 10</t>
  </si>
  <si>
    <t>MADEIRAS E COMPENSADOS</t>
  </si>
  <si>
    <t>71.01.05</t>
  </si>
  <si>
    <t>TABUA DE MADEIRA APARELHADA *2,5 X 25* CM, MACARANDUBA, ANGELIM OU EQUIVALENTE DA REGIAO</t>
  </si>
  <si>
    <t>71.04.01</t>
  </si>
  <si>
    <t>PECA DE PARAJU BRUTA 13,5X5,5 CM</t>
  </si>
  <si>
    <t>71.04.02</t>
  </si>
  <si>
    <t>PECA DE PARAJU BRUTA 10,5X5,5 CM</t>
  </si>
  <si>
    <t>71.04.03</t>
  </si>
  <si>
    <t>PECA DE PARAJU BRUTO  6X5,5 CM</t>
  </si>
  <si>
    <t>71.04.05</t>
  </si>
  <si>
    <t xml:space="preserve">RIPA DE MADEIRA APARELHADA *1,5 X 5* CM, MACARANDUBA, ANGELIM OU EQUIVALENTE DA REGIAO    </t>
  </si>
  <si>
    <t>MATED11275</t>
  </si>
  <si>
    <t xml:space="preserve">CHAPA DE COMPENSADO RESINADO (ESPESSURA: 10,00 MM / DIMENSÃO: 1, 10X2,20 M) </t>
  </si>
  <si>
    <t>MATERIAL HIDRAULICO - SANITARIO</t>
  </si>
  <si>
    <t>73.02.01</t>
  </si>
  <si>
    <t>TUBO PVC AGUA SOLDA CLASSE 15 D=  20MM (1/2")</t>
  </si>
  <si>
    <t>73.02.02</t>
  </si>
  <si>
    <t>TUBO PVC AGUA SOLDA CLASSE 15 D=  25MM (3/4)"</t>
  </si>
  <si>
    <t>73.02.03</t>
  </si>
  <si>
    <t>TUBO PVC AGUA SOLDA CLASSE 15 D=  32MM (1")</t>
  </si>
  <si>
    <t>73.02.04</t>
  </si>
  <si>
    <t>TUBO PVC AGUA SOLDA CLASSE 15 D=  40MM (1 1/2")</t>
  </si>
  <si>
    <t>73.02.05</t>
  </si>
  <si>
    <t>TUBO PVC AGUA SOLDA CLASSE 15 D=  50MM (2")</t>
  </si>
  <si>
    <t>73.02.06</t>
  </si>
  <si>
    <t>TUBO PVC AGUA SOLDA CLASSE 15 D=  60MM (2 1/2")</t>
  </si>
  <si>
    <t>73.05.51</t>
  </si>
  <si>
    <t>ADAP. PVC ROSCA E FLANGE PARA CX. D'AGUA 1/2"</t>
  </si>
  <si>
    <t>73.05.52</t>
  </si>
  <si>
    <t>ADAP. PVC ROSCA E FLANGE PARA CX. D'AGUA 3/4"</t>
  </si>
  <si>
    <t>73.24.02</t>
  </si>
  <si>
    <t>TUBO PVC ESGOTO RIGIDO PB VIROLA  50MM x6M</t>
  </si>
  <si>
    <t>73.24.03</t>
  </si>
  <si>
    <t>TUBO PVC ESGOTO RIGIDO PB VIROLA  75MM x6M</t>
  </si>
  <si>
    <t>73.24.04</t>
  </si>
  <si>
    <t>TUBO PVC ESGOTO RIGIDO PB VIROLA 100MM x6M</t>
  </si>
  <si>
    <t>73.24.05</t>
  </si>
  <si>
    <t>TUBO PVC ESGOTO RIGIDO PB VIROLA 150MM x6M</t>
  </si>
  <si>
    <t>73.24.25</t>
  </si>
  <si>
    <t>TUBO PVC ESGOTO RIGIDO PB SOLDA D=40MM x6M</t>
  </si>
  <si>
    <t>73.33.04</t>
  </si>
  <si>
    <t>CAIXA D'AGUA DE POLIETILENO COM TAMPA 1000 L</t>
  </si>
  <si>
    <t>73.40.02</t>
  </si>
  <si>
    <t>BRACO P/CHUVEIRO 1/2" X 0,40M 1781 PERFLEX CROMADO OU EQUIVALENTE</t>
  </si>
  <si>
    <t>73.40.29</t>
  </si>
  <si>
    <t>CHUVEIRO MAX DUCHA LORENZETI OU EQUIVALENTE</t>
  </si>
  <si>
    <t>73.40.32</t>
  </si>
  <si>
    <t>DUCHINHA HIGIENICA ACQUA-JET 2195 DL FABRIMAR OU EQUIVALENTE</t>
  </si>
  <si>
    <t>73.41.03</t>
  </si>
  <si>
    <t>LIGACAO FLEXIVEL 1/2"X0,40M 4607-40 MXF FABRIMAR OU EQUIVALENTE</t>
  </si>
  <si>
    <t>73.41.43</t>
  </si>
  <si>
    <t>TORNEIRA R. 1152 - JUNIOR  D= 1/2" FABRIMAR OU EQUIVALENTE</t>
  </si>
  <si>
    <t>73.41.62</t>
  </si>
  <si>
    <t>TUBO P/ VALV.DESCARGA No.18 C/ ADAP. 1 1/2", CIPLA OU EQUIVALENTE</t>
  </si>
  <si>
    <t>73.41.81</t>
  </si>
  <si>
    <t>BOLSA DE LIGACAO 340 D= 1 1/2", CIPLA OU EQUIVALENTE</t>
  </si>
  <si>
    <t>73.42.25</t>
  </si>
  <si>
    <t>GRELHA/PORTA GRELHA ACO INOX.FECHO GIRAT.150X150MM</t>
  </si>
  <si>
    <t>73.42.26</t>
  </si>
  <si>
    <t>GRELHA/PORTA GRELHA ACO INOX.FECHO GIRAT.100X100MM</t>
  </si>
  <si>
    <t>73.42.31</t>
  </si>
  <si>
    <t>RALO GRELHA CROMADA 0,10X0,10M MOLDENOX 118 A OU EQUIVALENTE</t>
  </si>
  <si>
    <t>73.42.32</t>
  </si>
  <si>
    <t>RALO GRELHA CROMADA 0,15X0,15M MOLDENOX 118 A OU EQUIVALENTE</t>
  </si>
  <si>
    <t>73.45.11</t>
  </si>
  <si>
    <t>REG.PRESSAO C/ACABAM. REF.C-1416 DL D=1/2"FABRIMAR OU EQUIVALENTE</t>
  </si>
  <si>
    <t>73.45.12</t>
  </si>
  <si>
    <t>REG.PRESSAO C/ACABAM. REF.C-1416 DL D=3/4"FABRIMAR OU EQUIVALENTE</t>
  </si>
  <si>
    <t>73.46.01</t>
  </si>
  <si>
    <t>REGISTRO DE GAVETA BRUTO 1510-B 1/2" FABRIMAR OU EQUIVALENTE</t>
  </si>
  <si>
    <t>73.46.02</t>
  </si>
  <si>
    <t>REGISTRO DE GAVETA BRUTO 1510-B 3/4" FABRIMAR OU EQUIVALENTE</t>
  </si>
  <si>
    <t>73.46.04</t>
  </si>
  <si>
    <t>REGISTRO DE GAVETA BRUTO 1510-B 1 1/4" FABRIMAR OU EQUIVALENTE</t>
  </si>
  <si>
    <t>73.46.05</t>
  </si>
  <si>
    <t>REGISTRO DE GAVETA BRUTO 1510-B 1 1/2" FABRIMAR OU EQUIVALENTE</t>
  </si>
  <si>
    <t>73.46.07</t>
  </si>
  <si>
    <t>REGISTRO DE GAVETA BRUTO 1502-B 2 1/2" DECA OU EQUIVALENTE</t>
  </si>
  <si>
    <t>73.50.03</t>
  </si>
  <si>
    <t>SIFAO P/LAVATORIO DE COPO REGULAVEL 1X1 1/2" SIGMA OU EQUIVALENTE</t>
  </si>
  <si>
    <t>COTAÇÃO</t>
  </si>
  <si>
    <t>SIFÃO TUBO EXTENSIVO UNIVERSAL PLÁSTICO BRANCO</t>
  </si>
  <si>
    <t>UNIDADE</t>
  </si>
  <si>
    <t>73.51.06</t>
  </si>
  <si>
    <t>TORNEIRA TANQUE 1158-JR 1/2" FABRIMAR OU EQUIVALENTE</t>
  </si>
  <si>
    <t>73.51.07</t>
  </si>
  <si>
    <t>TORNEIRA COZINHA PAREDE 1157-P 1/2"FABRI OU EQUIVALENTE</t>
  </si>
  <si>
    <t>73.51.22</t>
  </si>
  <si>
    <t>TORNEIRA DE BOIA 1350 D= 1/2" DECA OU EQUIVALENTE</t>
  </si>
  <si>
    <t>73.51.23</t>
  </si>
  <si>
    <t>TORNEIRA DE BOIA 1350 D= 3/4" DECA OU EQUIVALENTE</t>
  </si>
  <si>
    <t>73.51.28</t>
  </si>
  <si>
    <t>TORNEIRA JARDIM 1128-MY 1/2" FABRIMAR OU EQUIVALENTE</t>
  </si>
  <si>
    <t>73.51.29</t>
  </si>
  <si>
    <t>TORNEIRA JARDIM 1128-MY 3/4" FABRIMAR OU EQUIVALENTE</t>
  </si>
  <si>
    <t>73.51.52</t>
  </si>
  <si>
    <t>TORNEIRA PARA LAVATORIO REF.1194-AS 1/2" FABRIMAR OU EQUIVALENTE</t>
  </si>
  <si>
    <t>73.52.02</t>
  </si>
  <si>
    <t>VALVULA P/PIA 3 1/2X1 1/2" 1623 CROMADO DARLIFLEX OU EQUIVALENTE</t>
  </si>
  <si>
    <t>73.52.04</t>
  </si>
  <si>
    <t>VALVULA P/LAVATORIO C/LADRAO 1603 7/8 DARLIFLEX OU EQUIVALENTE</t>
  </si>
  <si>
    <t>73.52.07</t>
  </si>
  <si>
    <t>VALVULA P/TANQUE 1 1/4" 1606 CROMADA DARLIFLEX OU EQUIVALENTE</t>
  </si>
  <si>
    <t>73.52.20</t>
  </si>
  <si>
    <t>VALVULA DESGARGA 3650 CR,C/ ACAB D=1 1/2" FABRIMAR OU EQUIVALENTE</t>
  </si>
  <si>
    <t>73.57.01</t>
  </si>
  <si>
    <t>CX.SIF.PVC C/ GRELHA QUAD/RED. BRANCA 150x150x50MM</t>
  </si>
  <si>
    <t>73.57.50</t>
  </si>
  <si>
    <t>CAIXA DE DESCARGA EXTERNA ALTA CIFLEX 6L CIPLA OU EQUIVALENTE</t>
  </si>
  <si>
    <t>73.65.11</t>
  </si>
  <si>
    <t>LAVATORIO SUSPENSO (41 X 29,5 CM) CELITE / EQUIVALENTE</t>
  </si>
  <si>
    <t>73.66.01</t>
  </si>
  <si>
    <t>VASO SANITARIO CONVENC.BRANCA,AZALEA CELITE / EQUIVALENTE.</t>
  </si>
  <si>
    <t>73.68.01</t>
  </si>
  <si>
    <t>MICTORIO SIFONADO LOUÇA BRANCA CELITE / EQUIVALENTE</t>
  </si>
  <si>
    <t>73.70.01</t>
  </si>
  <si>
    <t>CUBA PARA PIA ACO INOX NO. 1 METALPRESS/EQUIVALENTE</t>
  </si>
  <si>
    <t>73.70.02</t>
  </si>
  <si>
    <t>CUBA PARA PIA ACO INOX NO. 2 METALPRESS/EQUIVALENTE</t>
  </si>
  <si>
    <t>73.71.02</t>
  </si>
  <si>
    <t>TANQUE LOUCA BRANCA 22L C/COLUNA CELITE / EQUIVALENTE</t>
  </si>
  <si>
    <t>73.72.50</t>
  </si>
  <si>
    <t>FILTRO RAVENA WP-200E 200C OU AP 200 AQUALAR</t>
  </si>
  <si>
    <t>73.73.15</t>
  </si>
  <si>
    <t>ASSENTO PLASTICO BRANCO SIMPLES</t>
  </si>
  <si>
    <t>73.73.20</t>
  </si>
  <si>
    <t>ASSENTO PLASTICO BRANCO MACIO</t>
  </si>
  <si>
    <t>73.80.12</t>
  </si>
  <si>
    <t>FITA VEDA ROSCA 1/2" ROLO 50 M</t>
  </si>
  <si>
    <t>73.80.20</t>
  </si>
  <si>
    <t>ADESIVO PARA TUBOS DE PVC</t>
  </si>
  <si>
    <t>73.80.21</t>
  </si>
  <si>
    <t>SOLUÇAO LIMPADORA</t>
  </si>
  <si>
    <t>L</t>
  </si>
  <si>
    <t>74.01.02</t>
  </si>
  <si>
    <t>ELETRODUTO DE PVC RIGIDO ROSCAVEL DE 3/4 ", SEM LUVA</t>
  </si>
  <si>
    <t>74.01.03</t>
  </si>
  <si>
    <t>ELETRODUTO DE PVC RIGIDO ROSCAVEL DE 1 ", SEM LUVA</t>
  </si>
  <si>
    <t>74.08.04</t>
  </si>
  <si>
    <t>CAIXA DE LUZ "4 X 2" EM ACO ESMALTADA</t>
  </si>
  <si>
    <t>74.08.27</t>
  </si>
  <si>
    <t>CAIXA OCTOGONAL DE FUNDO MOVEL, EM PVC, DE 3" X 3", PARA ELETRODUTO FLEXIVEL CORRUGADO</t>
  </si>
  <si>
    <t>74.10.22</t>
  </si>
  <si>
    <t>DISJUNTOR TERMOMAGNÉTICO TIPO NEMA, MONOPOLAR 40A, TENSAO MAXIMA DE 240 V</t>
  </si>
  <si>
    <t>74.10.23</t>
  </si>
  <si>
    <t>DISJUNTOR TERMOMAGNÉTICO TIPO NEMA, MONOPOLAR 70A, TENSAO MAXIMA DE 240 V</t>
  </si>
  <si>
    <t>74.10.24</t>
  </si>
  <si>
    <t>DISJUNTOR TERMOMAGNÉTICO TIPO NEMA, BIPOLAR 40A, TENSAO MAXIMA DE 240 V</t>
  </si>
  <si>
    <t>74.10.25</t>
  </si>
  <si>
    <t>DISJUNTOR TERMOMAGNÉTICO TIPO NEMA, BIPOLAR 60A, TENSAO MAXIMA DE 240 V</t>
  </si>
  <si>
    <t>74.10.26</t>
  </si>
  <si>
    <t>DISJUNTOR TERMOMAGNÉTICO TIPO NEMA, TRIPOLAR 40A, TENSAO MAXIMA DE 240 V</t>
  </si>
  <si>
    <t>74.10.27</t>
  </si>
  <si>
    <t>DISJUNTOR TERMOMAGNÉTICO TIPO NEMA, TRIPOLAR 60A, TENSAO MAXIMA DE 240 V</t>
  </si>
  <si>
    <t>74.10.28</t>
  </si>
  <si>
    <t>DISJUNTOR TERMOMAGNÉTICO TIPO NEMA, TRIPOLAR 70A, TENSAO MAXIMA DE 240 V</t>
  </si>
  <si>
    <t>74.10.29</t>
  </si>
  <si>
    <t>DISJUNTOR TERMOMAGNÉTICO TIPO NEMA, TRIPOLAR 100A, TENSAO MAXIMA DE 240 V</t>
  </si>
  <si>
    <t>74.10.30</t>
  </si>
  <si>
    <t>DISJUNTOR TERMOMAGNÉTICO TIPO NEMA, TRIPOLAR 120A, TENSAO MAXIMA DE 240 V</t>
  </si>
  <si>
    <t>74.10.31</t>
  </si>
  <si>
    <t>DISJUNTOR TERMOMAGNÉTICO TIPO NEMA, TRIPOLAR 150A, TENSAO MAXIMA DE 240 V</t>
  </si>
  <si>
    <t>74.10.32</t>
  </si>
  <si>
    <t>DISJUNTOR TERMOMAGNÉTICO TIPO NEMA, TRIPOLAR 175A, TENSAO MAXIMA DE 240 V</t>
  </si>
  <si>
    <t>74.10.33</t>
  </si>
  <si>
    <t>DISJUNTOR TERMOMAGNÉTICO TIPO NEMA, TRIPOLAR 200A, TENSAO MAXIMA DE 240 V</t>
  </si>
  <si>
    <t>74.10.34</t>
  </si>
  <si>
    <t>DISJUNTOR TERMOMAGNÉTICO TIPO DIN, MONOPOLAR 10A, CURVA B, TENSAO MAXIMA DE 240 V</t>
  </si>
  <si>
    <t>74.10.35</t>
  </si>
  <si>
    <t>DISJUNTOR TERMOMAGNÉTICO TIPO DIN, MONOPOLAR 16A, CURVA B, TENSAO MAXIMA DE 240 V</t>
  </si>
  <si>
    <t>74.10.36</t>
  </si>
  <si>
    <t>DISJUNTOR TERMOMAGNÉTICO TIPO DIN, MONOPOLAR 20A, CURVA B, TENSAO MAXIMA DE 240 V</t>
  </si>
  <si>
    <t>74.10.37</t>
  </si>
  <si>
    <t>DISJUNTOR TERMOMAGNÉTICO TIPO DIN, MONOPOLAR 25A, CURVA B, TENSAO MAXIMA DE 240 V</t>
  </si>
  <si>
    <t>74.10.38</t>
  </si>
  <si>
    <t>DISJUNTOR TERMOMAGNÉTICO TIPO DIN, MONOPOLAR 32A, CURVA B, TENSAO MAXIMA DE 240 V</t>
  </si>
  <si>
    <t>74.10.39</t>
  </si>
  <si>
    <t>DISJUNTOR TERMOMAGNÉTICO TIPO DIN, MONOPOLAR 40A, CURVA B, TENSAO MAXIMA DE 240 V</t>
  </si>
  <si>
    <t>74.10.40</t>
  </si>
  <si>
    <t>DISJUNTOR TERMOMAGNÉTICO TIPO DIN, MONOPOLAR 50A, CURVA B, TENSAO MAXIMA DE 240 V</t>
  </si>
  <si>
    <t>74.10.41</t>
  </si>
  <si>
    <t>DISJUNTOR TERMOMAGNÉTICO TIPO DIN, MONOPOLAR 63A, CURVA B, TENSAO MAXIMA DE 240 V</t>
  </si>
  <si>
    <t>74.10.42</t>
  </si>
  <si>
    <t>DISJUNTOR TERMOMAGNÉTICO TIPO DIN, BIPOLAR 10A, CURVA B, TENSAO MAXIMA DE 240 V</t>
  </si>
  <si>
    <t>74.10.43</t>
  </si>
  <si>
    <t>DISJUNTOR TERMOMAGNÉTICO TIPO DIN, BIPOLAR 16A, CURVA B, TENSAO MAXIMA DE 240 V</t>
  </si>
  <si>
    <t>74.10.44</t>
  </si>
  <si>
    <t>DISJUNTOR TERMOMAGNÉTICO TIPO DIN, BIPOLAR 20A, CURVA B, TENSAO MAXIMA DE 240 V</t>
  </si>
  <si>
    <t>74.10.45</t>
  </si>
  <si>
    <t>DISJUNTOR TERMOMAGNÉTICO TIPO DIN, BIPOLAR 25A, CURVA B, TENSAO MAXIMA DE 240 V</t>
  </si>
  <si>
    <t>74.10.46</t>
  </si>
  <si>
    <t>DISJUNTOR TERMOMAGNÉTICO TIPO DIN, BIPOLAR 32A, CURVA B, TENSAO MAXIMA DE 240 V</t>
  </si>
  <si>
    <t>74.10.47</t>
  </si>
  <si>
    <t>DISJUNTOR TERMOMAGNÉTICO TIPO DIN, BIPOLAR 40A, CURVA B, TENSAO MAXIMA DE 240 V</t>
  </si>
  <si>
    <t>74.10.48</t>
  </si>
  <si>
    <t>DISJUNTOR TERMOMAGNÉTICO TIPO DIN, BIPOLAR 50A, CURVA B, TENSAO MAXIMA DE 240 V</t>
  </si>
  <si>
    <t>74.10.49</t>
  </si>
  <si>
    <t>DISJUNTOR TERMOMAGNÉTICO TIPO DIN, BIPOLAR 63A, CURVA B, TENSAO MAXIMA DE 240 V</t>
  </si>
  <si>
    <t>74.10.55</t>
  </si>
  <si>
    <t>INTERRUPTOR DIFERENCIAL RESIDUAL 40A-30mA,BIPOLAR</t>
  </si>
  <si>
    <t>74.10.56</t>
  </si>
  <si>
    <t>DISJUNTOR TERMOMAGNÉTICO TIPO DIN, TRIPOLAR 10A, CURVA B, TENSAO MAXIMA DE 240 V</t>
  </si>
  <si>
    <t>74.10.57</t>
  </si>
  <si>
    <t>DISJUNTOR TERMOMAGNÉTICO TIPO DIN, TRIPOLAR 16A, CURVA B, TENSAO MAXIMA DE 240 V</t>
  </si>
  <si>
    <t>74.10.58</t>
  </si>
  <si>
    <t>DISJUNTOR TERMOMAGNÉTICO TIPO DIN, TRIPOLAR 20A, CURVA B, TENSAO MAXIMA DE 240 V</t>
  </si>
  <si>
    <t>74.10.59</t>
  </si>
  <si>
    <t>DISJUNTOR TERMOMAGNÉTICO TIPO DIN, TRIPOLAR 25A, CURVA B, TENSAO MAXIMA DE 240 V</t>
  </si>
  <si>
    <t>74.10.60</t>
  </si>
  <si>
    <t>DISJUNTOR TERMOMAGNÉTICO TIPO DIN, TRIPOLAR 32A, CURVA B, TENSAO MAXIMA DE 240 V</t>
  </si>
  <si>
    <t>74.10.61</t>
  </si>
  <si>
    <t>DISJUNTOR TERMOMAGNÉTICO TIPO DIN, TRIPOLAR 40A, CURVA B, TENSAO MAXIMA DE 240 V</t>
  </si>
  <si>
    <t>74.10.62</t>
  </si>
  <si>
    <t>DISJUNTOR TERMOMAGNÉTICO TIPO DIN, TRIPOLAR 50A, CURVA B, TENSAO MAXIMA DE 240 V</t>
  </si>
  <si>
    <t>74.10.63</t>
  </si>
  <si>
    <t>DISJUNTOR TERMOMAGNÉTICO TIPO DIN, TRIPOLAR 63A, CURVA B, TENSAO MAXIMA DE 240 V</t>
  </si>
  <si>
    <t>74.17.54</t>
  </si>
  <si>
    <t>CONDULETE PVC UNIVERSAL 1/2" OU 3/4 TIGRE / EQUIVALENTE</t>
  </si>
  <si>
    <t>74.21.69</t>
  </si>
  <si>
    <t>TAMPA CEGA P/ CONDULETE D=3/4"</t>
  </si>
  <si>
    <t>74.24.01</t>
  </si>
  <si>
    <t>INTERRUPTOR SIMPLES 10A, 250V, CONJUNTO MONTADO PARA EMBUTIR 4" X 2" (PLACA + SUPORTE + MODULO)</t>
  </si>
  <si>
    <t>74.24.07</t>
  </si>
  <si>
    <t>INTERRUPTOR PARALELO 10A, 250V (APENAS MODULO)</t>
  </si>
  <si>
    <t>74.24.12</t>
  </si>
  <si>
    <t>INTERRUPTORES SIMPLES (2 MODULOS) 10A, 250V, CONJUNTO MONTADO PARA EMBUTIR 4" X 2" (PLACA + SUPORTE + MODULOS)</t>
  </si>
  <si>
    <t>74.24.33</t>
  </si>
  <si>
    <t>TOMADA 2P+T 20A 250V, CONJUNTO MONTADO PARA EMBUTIR 4" X 2" (PLACA + SUPORTE + MODULO)</t>
  </si>
  <si>
    <t>74.25.01</t>
  </si>
  <si>
    <t>PLACA TERMOPL. P/ CX.2x4" R.8501 PIAL OU EQUIVALENTE</t>
  </si>
  <si>
    <t>74.25.04</t>
  </si>
  <si>
    <t>ESPELHO / PLACA CEGA 4" X 4", PARA INSTALACAO DE TOMADAS E INTERRUPTORES</t>
  </si>
  <si>
    <t>74.31.21</t>
  </si>
  <si>
    <t>LUMINARIA SOBREPOR 1X16W C/ SOQUETE REF.3540 ITAIM OU EQUIVALENTE</t>
  </si>
  <si>
    <t>74.31.25</t>
  </si>
  <si>
    <t>LUMINARIA SOBREPOR 2X16W C/SOQUETE REF.3540 ITAIM OU EQUIVALENTE</t>
  </si>
  <si>
    <t>74.31.27</t>
  </si>
  <si>
    <t>LUMINARIA SOBREPOR 2X32W C/ SOQUETE REF.3540 ITAIM OU EQUIVALENTE</t>
  </si>
  <si>
    <t>74.31.53</t>
  </si>
  <si>
    <t>LUMINARIA V. METALICO 400W PR40 P. CEMIG TECNOWATT OU EQUIVALENTE</t>
  </si>
  <si>
    <t>74.32.03</t>
  </si>
  <si>
    <t>LUMINARIA TIPO TARTARUGA PARA AREA EXTERNA EM ALUMINIO, COM GRADE, PARA 1 LAMPADA, BASE E27, POTENCIA MAXIMA 40/60 W (NAO INCLUI LAMPADA)</t>
  </si>
  <si>
    <t>74.33.01</t>
  </si>
  <si>
    <t>REFLETOR EM ALUMINIO COMPL. MOD.PL400-MV TECNOWAT OU EQUIVALENTE</t>
  </si>
  <si>
    <t>74.35.04</t>
  </si>
  <si>
    <t>RECEPTACULO DE PORCELANA E40</t>
  </si>
  <si>
    <t>74.37.04</t>
  </si>
  <si>
    <t>LAMPADA LED 6 W BIVOLT BRANCA, FORMATO TRADICIONAL (BASE E27)</t>
  </si>
  <si>
    <t>74.37.05</t>
  </si>
  <si>
    <t>LAMPADA LED 10 W BIVOLT BRANCA, FORMATO TRADICIONAL (BASE E27)</t>
  </si>
  <si>
    <t>74.37.06</t>
  </si>
  <si>
    <t>LÂMPADA TUBULAR LED 10W 1000 LUMENS SOQUETE G13 60CM T10 OU EQUIVALENTE</t>
  </si>
  <si>
    <t>74.38.02</t>
  </si>
  <si>
    <t>LÂMPADA TUBULAR LED 10W 1000 LUMENS SOQUETE G13 60CM T5 OU EQUIVALENTE</t>
  </si>
  <si>
    <t>74.38.03</t>
  </si>
  <si>
    <t>LÂMPADA TUBULAR LED 18W 1350 LUMENS SOQUETE G13 60CM T8 OU EQUIVALENTE</t>
  </si>
  <si>
    <t>74.38.05</t>
  </si>
  <si>
    <t>LÂMPADA TUBULAR LED 18W 2100 LUMENS SOQUETE G13 120CM T8 OU EQUIVALENTE</t>
  </si>
  <si>
    <t>74.38.06</t>
  </si>
  <si>
    <t>LÂMPADA BULBO LED 5W 400 LUMENS BASE E27 OU EQUIVALENTE</t>
  </si>
  <si>
    <t>74.38.07</t>
  </si>
  <si>
    <t>LÂMPADA BULBO LED 7W 600 LUMENS BASE E27 OU EQUIVALENTE</t>
  </si>
  <si>
    <t>74.38.09</t>
  </si>
  <si>
    <t>LÂMPADA BULBO LED 13W 1500 LUMENS BASE E27 OU EQUIVALENTE</t>
  </si>
  <si>
    <t>74.38.20</t>
  </si>
  <si>
    <t>LÂMPADA MILHO LED 9W 800 LUMENS BASE E27 OU EQUIVALENTE</t>
  </si>
  <si>
    <t>74.38.21</t>
  </si>
  <si>
    <t>LÂMPADA MILHO LED 12W 1000 LUMENS BASE E27 OU EQUIVALENTE</t>
  </si>
  <si>
    <t>74.38.22</t>
  </si>
  <si>
    <t>LÂMPADA MILHO LED 16W 1400 LUMENS BASE E27 OU EQUIVALENTE</t>
  </si>
  <si>
    <t>74.38.23</t>
  </si>
  <si>
    <t>LÂMPADA MILHO LED 24W 2200 LUMENS BASE E27 OU EQUIVALENTE</t>
  </si>
  <si>
    <t>74.38.27</t>
  </si>
  <si>
    <t>LÂMPADA MILHO LED 36W 3300 LUMENS BASE E27 OU EQUIVALENTE</t>
  </si>
  <si>
    <t>74.38.29</t>
  </si>
  <si>
    <t>LÂMPADA MILHO LED 50W 4800 LUMENS BASE E27 OU EQUIVALENTE</t>
  </si>
  <si>
    <t>74.38.42</t>
  </si>
  <si>
    <t>LAMPADA VAPOR METALICO TUBULAR 400 W (BASE E40)</t>
  </si>
  <si>
    <t>MATERIAL PARA PINTURA E CORANTES</t>
  </si>
  <si>
    <t>75.01.05</t>
  </si>
  <si>
    <t xml:space="preserve">TINTA LATEX PVA PREMIUM, COR BRANCA             </t>
  </si>
  <si>
    <t>LATA</t>
  </si>
  <si>
    <t>75.01.07</t>
  </si>
  <si>
    <t>TINTA ACRILICA PREMIUM PARA PISO</t>
  </si>
  <si>
    <t>75.01.09</t>
  </si>
  <si>
    <t xml:space="preserve">TINTA ACRILICA PREMIUM, COR BRANCO FOSCO      </t>
  </si>
  <si>
    <t>MATED-
11448</t>
  </si>
  <si>
    <t>TINTA ACRÍLICA (TIPO:PREMIUM/ACABAMENTO:FOSCO)</t>
  </si>
  <si>
    <t>LITROS</t>
  </si>
  <si>
    <t>75.03.03</t>
  </si>
  <si>
    <t>TINTA ESMALTE SINTETICO PREMIUM BRILHANTE</t>
  </si>
  <si>
    <t>GL</t>
  </si>
  <si>
    <t>75.07.05</t>
  </si>
  <si>
    <t>VERNIZ POLIURETANICO FOSCO CORAL OU EQUIVALENTE</t>
  </si>
  <si>
    <t>75.07.40</t>
  </si>
  <si>
    <t xml:space="preserve">LIQUIDO PARA BRILHO PAREDES INTERNAS     </t>
  </si>
  <si>
    <t>75.15.05</t>
  </si>
  <si>
    <t xml:space="preserve">MASSA CORRIDA PVA PARA PAREDES INTERNAS      </t>
  </si>
  <si>
    <t>75.15.06</t>
  </si>
  <si>
    <t>MASSA PLASTICA (LATA COM 400 GRAMAS)</t>
  </si>
  <si>
    <t>75.18.08</t>
  </si>
  <si>
    <t xml:space="preserve">FUNDO PREPARADOR ACRILICO BASE AGUA    </t>
  </si>
  <si>
    <t>75.18.11</t>
  </si>
  <si>
    <t>SELADOR ACRILICO PAREDES INTERNAS/EXTERNAS</t>
  </si>
  <si>
    <t>75.18.20</t>
  </si>
  <si>
    <t>ZARCAO CORAL OU EQUIVALENTE</t>
  </si>
  <si>
    <t>75.25.05</t>
  </si>
  <si>
    <t>SOLVENTE DILUENTE A BASE DE AGUARRAS - 0,9 LITROS</t>
  </si>
  <si>
    <t>75.50.05</t>
  </si>
  <si>
    <t xml:space="preserve">LIXA D'AGUA EM FOLHA, GRAO 100 </t>
  </si>
  <si>
    <t>75.50.20</t>
  </si>
  <si>
    <t xml:space="preserve">LIXA EM FOLHA PARA PAREDE OU MADEIRA, NUMERO 120 (COR VERMELHA)   </t>
  </si>
  <si>
    <t>FITA CREPE ROLO DE 25 MM X 50 M</t>
  </si>
  <si>
    <t xml:space="preserve">UN    </t>
  </si>
  <si>
    <t>PREGO, PARAFUSO, CHUMBADOR E MATERIAL PARA SOLDA</t>
  </si>
  <si>
    <t>77.05.51</t>
  </si>
  <si>
    <t>PREGO DE ACO POLIDO COM CABECA 18 X 30 (2 3/4 X 10)</t>
  </si>
  <si>
    <t>PREGO DE ACO POLIDO COM CABECA 17 X 21 (2 X 11)</t>
  </si>
  <si>
    <t>77.10.90</t>
  </si>
  <si>
    <t>PARAFUSO PARA VASO SANITÁRIO E MICTÓRIO S8 COM BUCHA E ARRUELA</t>
  </si>
  <si>
    <t>77.90.34</t>
  </si>
  <si>
    <t>BUCHA FISCHER S8 COM PARAFUSO OU EQUIVALENTE</t>
  </si>
  <si>
    <t>78.50.01</t>
  </si>
  <si>
    <t>BARRA APOIO DEFIC.FISICO TUBO D=1 1/2" - CROMADA</t>
  </si>
  <si>
    <t>TIJOLO, BLOCO E ELEMENTO DE VEDAÇÃO</t>
  </si>
  <si>
    <t>79.02.05</t>
  </si>
  <si>
    <t>TIJOLO CERAM. MACICO REQUEIMADO 20X10X5CM C/FRETE</t>
  </si>
  <si>
    <t>79.02.12</t>
  </si>
  <si>
    <t>TIJOLO CERAMICO FURADO 8 FUROS 29X19X9CM C/FRETE</t>
  </si>
  <si>
    <t>79.10.06</t>
  </si>
  <si>
    <t>BLOCO DE CONCRETO VAZADO 3,0MPA DE VEDAÇÃO 09X19X39 CM  C/ FRETE</t>
  </si>
  <si>
    <t>79.10.07</t>
  </si>
  <si>
    <t>BLOCO DE CONCRETO VAZADO 3,0MPA DE VEDAÇÃO 14X19X39 CM  C/ FRETE</t>
  </si>
  <si>
    <t>79.10.08</t>
  </si>
  <si>
    <t>BLOCO DE CONCRETO VAZADO 3,0MPA DE VEDAÇÃO 19X19X39 CM  C/ FRETE</t>
  </si>
  <si>
    <t>81.02.02</t>
  </si>
  <si>
    <t>VIDRO LISO INCOLOR, E= 3MM, COLOCADO</t>
  </si>
  <si>
    <t>81.04.05</t>
  </si>
  <si>
    <t>VIDRO FANTASIA/CANELADO E= 4MM, COLOCADO</t>
  </si>
  <si>
    <t>81.20.03</t>
  </si>
  <si>
    <t xml:space="preserve">ESPELHO CRISTAL E = 4 MM   </t>
  </si>
  <si>
    <t>81.50.05</t>
  </si>
  <si>
    <t>PARAFUSO FINESON, COMPLETO OU EQUIVALENTE</t>
  </si>
  <si>
    <t>MATERIAL PARA PISO E REVESTIMENTO</t>
  </si>
  <si>
    <t>82.07.14</t>
  </si>
  <si>
    <t>CERAMICA 33,5X33,5CM PEI-5 URBANUS COR GRAY ELIANE OU EQUIVALENTE</t>
  </si>
  <si>
    <t>82.15.09</t>
  </si>
  <si>
    <t>GRANITO CINZA CORUMBA PARA BANCADA E=2CM</t>
  </si>
  <si>
    <t>82.17.05</t>
  </si>
  <si>
    <t>PLACA VINILICA SEMIFLEXIVEL PARA REVESTIMENTO DE PISOS E PAREDES, E = 2 MM (SEM COLOCACAO)</t>
  </si>
  <si>
    <t>82.17.09</t>
  </si>
  <si>
    <t>COLA DE CONTATO P/ CHAPA VINÍLICA/BORRACHA</t>
  </si>
  <si>
    <t>82.17.60</t>
  </si>
  <si>
    <t>PISO DE BORRACHA PASTILHADO 50X50CMX3MM S/ COLOCAÇÃO</t>
  </si>
  <si>
    <t>82.44.05</t>
  </si>
  <si>
    <t xml:space="preserve">RODAPE OU RODABANCADA EM GRANITO, POLIDO, TIPO ANDORINHA/ QUARTZ/ CASTELO/ CORUMBA OU OUTROS EQUIVALENTES DA REGIAO, H= 10 CM, E=  *2,0* CM  </t>
  </si>
  <si>
    <t>82.70.05</t>
  </si>
  <si>
    <t>AZULEJO BRANCO 15X15 CM, CECRISA EXTRA OU EQUIVALENTE</t>
  </si>
  <si>
    <t>82.70.06</t>
  </si>
  <si>
    <t>AZULEJO BRANCO 20X20 CM, CECRISA EXTRA OU EQUIVALENTE</t>
  </si>
  <si>
    <t>MATERIAIS ESPECIALIZADOS</t>
  </si>
  <si>
    <t>FITA ISOLANTE ADESIVA ANTICHAMA, USO ATE 750 V, EM ROLO DE 19 MM X 20 M</t>
  </si>
  <si>
    <t>SELANTE TIPO VEDA CALHA PARA METAL E FIBROCIMENTO</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</si>
  <si>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</si>
  <si>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</si>
  <si>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</si>
  <si>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</si>
  <si>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</si>
  <si>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SILICONE ACETICO USO GERAL INCOLOR 280 G</t>
  </si>
  <si>
    <t>FITA ADESIVA ALUMINIZADA, PARA INSTALACAO DE MANTAS DE SUBCOBERTURA,  L = *5* CM</t>
  </si>
  <si>
    <t>FITA ADESIVA ASFALTICA ALUMINIZADA MULTIUSO, L = 10 CM, ROLO DE 10 M</t>
  </si>
  <si>
    <t>REPARO ORIENTE PARA VÁLVULA DE DESCARGA PRIMOR OU SIMILAR 45MM</t>
  </si>
  <si>
    <t xml:space="preserve">PINO ACIONADOR PARA VÁLVULA DE DESCARGA PRIMOR/ORIENTE OU SIMILAR </t>
  </si>
  <si>
    <t>REPARO PARA VÁLVULA DE DESCARGA HIDRA OU SIMILAR</t>
  </si>
  <si>
    <t>REPARO PARA VÁLVULA DE DESCARGA ASTRA OU SIMILAR</t>
  </si>
  <si>
    <t>REPARO PARA VÁLVULA DE DESCARGA DOCOL OU SIMILAR</t>
  </si>
  <si>
    <t>CANALETA BARRA COM ADESIVO PARA FIXAÇÃO 2X1X200 CM</t>
  </si>
  <si>
    <t>LUBRIFICANTE ANTICORROSIVO SPRAY 300ML THERON WD40 OU SIMILAR</t>
  </si>
  <si>
    <t>ALUGUEL DE EQUIPAMENTOS</t>
  </si>
  <si>
    <t>CHP</t>
  </si>
  <si>
    <t>50.31.10</t>
  </si>
  <si>
    <t>CHP/GRUPO DE SOLDAGEM BAMBOZZI 375-A</t>
  </si>
  <si>
    <t>BETONEIRA CAPACIDADE NOMINAL DE 400 L, CAPACIDADE DE MISTURA 280 L, MOTOR ELÉTRICO TRIFÁSICO POTÊNCIA DE 2 CV, SEM CARREGADOR - CHP DIURNO. AF_10/2014</t>
  </si>
  <si>
    <t>MISTURADOR DE ARGAMASSA, EIXO HORIZONTAL, CAPACIDADE DE MISTURA 300 KG, MOTOR ELÉTRICO POTÊNCIA 5 CV - CHP DIURNO. AF_06/2014</t>
  </si>
  <si>
    <t>COMPRESSOR DE AR REBOCAVEL, VAZÃO 250 PCM, PRESSAO DE TRABALHO 102 PSI, MOTOR A DIESEL POTÊNCIA 81 CV - CHP DIURNO. AF_06/2015</t>
  </si>
  <si>
    <t>PLACA VIBRATÓRIA REVERSÍVEL COM MOTOR 4 TEMPOS A GASOLINA, FORÇA CENTRÍFUGA DE 25 KN (2500 KGF), POTÊNCIA 5,5 CV - CHP DIURNO. AF_08/2015</t>
  </si>
  <si>
    <t>COMPACTADOR DE SOLOS DE PERCUSSÃO (SOQUETE) COM MOTOR A GASOLINA 4 TEMPOS, POTÊNCIA 4 CV - CHP DIURNO. AF_08/2015</t>
  </si>
  <si>
    <t>GUINCHO ELÉTRICO DE COLUNA, CAPACIDADE 400 KG, COM MOTO FREIO, MOTOR TRIFÁSICO DE 1,25 CV - CHP DIURNO. AF_03/2016</t>
  </si>
  <si>
    <t>GUINDASTE HIDRÁULICO AUTOPROPELIDO, COM LANÇA TELESCÓPICA 40 M, CAPACIDADE MÁXIMA 60 T, POTÊNCIA 260 KW - CHP DIURNO. AF_03/2016</t>
  </si>
  <si>
    <t>GERADOR PORTÁTIL MONOFÁSICO, POTÊNCIA 5500 VA, MOTOR A GASOLINA, POTÊNCIA DO MOTOR 13 CV - CHP DIURNO. AF_03/2016</t>
  </si>
  <si>
    <t>GRUPO GERADOR ESTACIONÁRIO, POTÊNCIA 150 KVA, MOTOR A DIESEL- CHP DIURNO. AF_03/2016</t>
  </si>
  <si>
    <t>MARTELO DEMOLIDOR PNEUMÁTICO MANUAL, 32 KG - CHP DIURNO. AF_09/2016</t>
  </si>
  <si>
    <t>PERFURATRIZ PNEUMATICA MANUAL DE PESO MEDIO, MARTELETE, 18KG, COMPRIMENTO MÁXIMO DE CURSO DE 6 M, DIAMETRO DO PISTAO DE 5,5 CM - CHP DIURNO. AF_11/2016</t>
  </si>
  <si>
    <t>LAVADORA DE ALTA PRESSAO (LAVA-JATO) PARA AGUA FRIA, PRESSAO DE OPERACAO ENTRE 1400 E 1900 LIB/POL2, VAZAO MAXIMA ENTRE 400 E 700 L/H - CHP DIURNO. AF_04/2019</t>
  </si>
  <si>
    <t>ELETRODUTO FLEXÍVEL CORRUGADO, PVC, ANTI-CHAMA DN 32 MM (1"’’) - APLICAÇÃO EM ALVENARIA</t>
  </si>
  <si>
    <t>BOMBA SUBMERSÍVEL ELÉTRICA TRIFÁSICA, POTÊNCIA 2,96 HP, Ø ROTOR 144 MM SEMI-ABERTO, BOCAL DE SAÍDA Ø 2”, HM/Q = 2 MCA / 38,8 M3/H A 28 MCA / 5 M3/H - CHP DIURNO. AF_06/2014</t>
  </si>
  <si>
    <t>PREÇO UNITÁRIO</t>
  </si>
  <si>
    <t>SERVIÇOS</t>
  </si>
  <si>
    <t>INSTALAÇÕES ELÉTRICAS</t>
  </si>
  <si>
    <t>ED-49197</t>
  </si>
  <si>
    <t>CAIXA DE PASSAGEM PARA PISO DO TIPO "ZA" 28X28X40CM - PASSEIO</t>
  </si>
  <si>
    <t>74.24.31</t>
  </si>
  <si>
    <t>TOMADA 2P+T 10A, 250V, CONJUNTO MONTADO PARA SOBREPOR 4" X 2" (CAIXA + MODULO)</t>
  </si>
  <si>
    <t>ED-49503</t>
  </si>
  <si>
    <t>QUADRO DE DISTRIBUIÇÃO PARA 42 MÓDULOS COM BARRAMENTO 100 A</t>
  </si>
  <si>
    <t>ED-49504</t>
  </si>
  <si>
    <t>QUADRO DE DISTRIBUIÇÃO PARA 50 MÓDULOS COM BARRAMENTO 100 A</t>
  </si>
  <si>
    <t>ED-49512</t>
  </si>
  <si>
    <t>QUADRO DE COMANDO PARA BOMBA P = 3,0 CV, RECALQUE</t>
  </si>
  <si>
    <t>CONTATOR TRIPOLAR I NOMINAL 22A - FORNECIMENTO E INSTALACAO INCLUSIVE ELETROTÉCNICO</t>
  </si>
  <si>
    <t>ED-13344</t>
  </si>
  <si>
    <t>LÂMPADA LED, BASE E27, POTÊNCIA 20W, BULBO A70, TEMPERATURA DA COR 6500K, TENSÃO 110-127V, FORNECIMENTO E INSTALAÇÃO, EXCLUSIVE LUMINÁRIA</t>
  </si>
  <si>
    <t>ED-13342</t>
  </si>
  <si>
    <t>LÂMPADA LED, BASE E27, POTÊNCIA 9W, BULBO A60, TEMPERATURA DA COR 6500K, TENSÃO 110-127V, FORNECIMENTO E INSTALAÇÃO, EXCLUSIVE LUMINÁRIA</t>
  </si>
  <si>
    <t>ED-13338</t>
  </si>
  <si>
    <t>LUMINÁRIA COMERCIAL CHANFRADA DE SOBREPOR COMPLETA, PARA DUAS (2) LÂMPADAS TUBULARES LED 2X18W-ØT8, TEMPERATURA DA COR 6500K, FORNECIMENTO E INSTALAÇÃO, INCLUSIVE BASE E LÂMPADAS</t>
  </si>
  <si>
    <t>ED-13337</t>
  </si>
  <si>
    <t>LUMINÁRIA COMERCIAL CHANFRADA DE SOBREPOR COMPLETA, PARA DUAS (2) LÂMPADAS TUBULARES LED 2X9W-ØT8, TEMPERATURA DA COR 6500K, FORNECIMENTO E INSTALAÇÃO, INCLUSIVE BASE E LÂMPADAS</t>
  </si>
  <si>
    <t>ED-49404</t>
  </si>
  <si>
    <t>LUMINÁRIA ARANDELA TIPO TARTARUGA BLINDADA, PARA UMA (1) LÂMPADA BASE E-27, POTÊNCIA MÁXIMA 60W, FORNECIMENTO E INSTALAÇÃO, EXCLUSIVE BASE E LÂMPADA</t>
  </si>
  <si>
    <t>ED-48951</t>
  </si>
  <si>
    <t>CABO DE COBRE FLEXÍVEL, CLASSE 5, ISOLAMENTO TIPO LSHF/ATOX, NÃO HALOGENADO, ANTICHAMA, TERMOPLÁSTICO, UNIPOLAR, SEÇÃO 2,5 MM2, 70°C, 450/750V</t>
  </si>
  <si>
    <t>ED-48956</t>
  </si>
  <si>
    <t>CABO DE COBRE FLEXÍVEL, CLASSE 5, ISOLAMENTO TIPO LSHF/ATOX, NÃO HALOGENADO, ANTICHAMA, TERMOPLÁSTICO, UNIPOLAR, SEÇÃO 4 MM2, 70°C, 450/750V</t>
  </si>
  <si>
    <t>ED-48961</t>
  </si>
  <si>
    <t>CABO DE COBRE FLEXÍVEL, CLASSE 5, ISOLAMENTO TIPO LSHF/ATOX, NÃO HALOGENADO, ANTICHAMA, TERMOPLÁSTICO, UNIPOLAR, SEÇÃO 6 MM2, 70°C, 450/750V</t>
  </si>
  <si>
    <t>11.24.44</t>
  </si>
  <si>
    <t>CABO FLEXÍVEL NÃO HALOGÊNO - C/1 CONDUTOR # 1 X  10,0 MM2, ISOLAMENTO 1KV</t>
  </si>
  <si>
    <t>11.24.45</t>
  </si>
  <si>
    <t>CABO FLEXÍVEL NÃO HALOGÊNO - C/1 CONDUTOR # 1 X  16,0 MM2, ISOLAMENTO 1KV</t>
  </si>
  <si>
    <t>11.24.46</t>
  </si>
  <si>
    <t>CABO FLEXÍVEL NÃO HALOGÊNO - C/1 CONDUTOR # 1 X  25,0 MM2, ISOLAMENTO 1KV</t>
  </si>
  <si>
    <t>ED-49288</t>
  </si>
  <si>
    <t>DISJUNTOR TRIPOLAR TERMOMAGNÉTICO 5KA, DE 40A</t>
  </si>
  <si>
    <t>ED-49290</t>
  </si>
  <si>
    <t>DISJUNTOR TRIPOLAR TERMOMAGNÉTICO 5KA, DE 60A</t>
  </si>
  <si>
    <t>ED-49258</t>
  </si>
  <si>
    <t>DISJUNTOR TRIPOLAR TERMOMAGNÉTICO 10KA, DE 40A</t>
  </si>
  <si>
    <t>ED-49260</t>
  </si>
  <si>
    <t>DISJUNTOR TRIPOLAR TERMOMAGNÉTICO 10KA, DE 60A</t>
  </si>
  <si>
    <t>ED-49263</t>
  </si>
  <si>
    <t>DISJUNTOR TRIPOLAR TERMOMAGNÉTICO 10KA, DE 100A</t>
  </si>
  <si>
    <t>ED-49228</t>
  </si>
  <si>
    <t>DISJUNTOR MONOPOLAR TERMOMAGNÉTICO 5KA, DE 10A</t>
  </si>
  <si>
    <t>ED-49230</t>
  </si>
  <si>
    <t>DISJUNTOR MONOPOLAR TERMOMAGNÉTICO 5KA, DE 16A</t>
  </si>
  <si>
    <t>ED-49231</t>
  </si>
  <si>
    <t>DISJUNTOR MONOPOLAR TERMOMAGNÉTICO 5KA, DE 20A</t>
  </si>
  <si>
    <t>ED-49268</t>
  </si>
  <si>
    <t>DISJUNTOR BIPOLAR TERMOMAGNÉTICO 5KA, DE 10A</t>
  </si>
  <si>
    <t>ED-49270</t>
  </si>
  <si>
    <t>DISJUNTOR BIPOLAR TERMOMAGNÉTICO 5KA, DE 16A</t>
  </si>
  <si>
    <t>ED-49271</t>
  </si>
  <si>
    <t>DISJUNTOR BIPOLAR TERMOMAGNÉTICO 5KA, DE 20A</t>
  </si>
  <si>
    <t>ED-49277</t>
  </si>
  <si>
    <t>DISJUNTOR BIPOLAR TERMOMAGNÉTICO 5KA, DE 50A</t>
  </si>
  <si>
    <t>ED-49278</t>
  </si>
  <si>
    <t>DISJUNTOR BIPOLAR TERMOMAGNÉTICO 5KA, DE 60A</t>
  </si>
  <si>
    <t>ED-49279</t>
  </si>
  <si>
    <t>DISJUNTOR BIPOLAR TERMOMAGNÉTICO 5KA, DE 70A</t>
  </si>
  <si>
    <t>ED-49295</t>
  </si>
  <si>
    <t>DUTO CORRUGADO EM PEAD (POLIETILENO DE ALTA DENSIDADE), PARA PROTEÇÃO DE CABOS SUBTERRÂNEOS DN 40 MM (1.1/2")</t>
  </si>
  <si>
    <t>ED-49296</t>
  </si>
  <si>
    <t>DUTO CORRUGADO EM PEAD (POLIETILENO DE ALTA DENSIDADE), PARA PROTEÇÃO DE CABOS SUBTERRÂNEOS DN 50 MM (2")</t>
  </si>
  <si>
    <t>ED-49320</t>
  </si>
  <si>
    <t>ELETRODUTO DE AÇO GALVANIZADO MÉDIO, INCLUSIVE CONEXÕES, SUPORTES E FIXAÇÃO DN 40 (1.1/2")</t>
  </si>
  <si>
    <t>ED-49321</t>
  </si>
  <si>
    <t>ELETRODUTO DE AÇO GALVANIZADO MÉDIO, INCLUSIVE CONEXÕES, SUPORTES E FIXAÇÃO DN 50 (2")</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</si>
  <si>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</si>
  <si>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</si>
  <si>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ED-49040</t>
  </si>
  <si>
    <t>ELETROCALHA LISA GALVANIZADA ELETROLÍTICA CHAPA 14 - 100 X 50 MM COM TAMPA, INCLUSIVE CONEXÃO</t>
  </si>
  <si>
    <t>ED-49061</t>
  </si>
  <si>
    <t>CANALETA EM PVC PARA INSTALAÇÃO ELÉTRICA APARENTE, INCLUSIVE CONEXÕES, DIMENSÕES 50 X 20 MM</t>
  </si>
  <si>
    <t>74.44.35</t>
  </si>
  <si>
    <t>HASTE ATERRAMENTO ZINCADO 25X25X2400MM P.CEMIG</t>
  </si>
  <si>
    <t>PADRÃO CEMIG (CAIXA COM LENTE) CARGA INSTALADA ATÉ 27KW</t>
  </si>
  <si>
    <t>ED-49427</t>
  </si>
  <si>
    <t>PADRÃO CEMIG AÉREO TIPO H1, CARGA INSTALADA ATÉ 5 KW,</t>
  </si>
  <si>
    <t>ED-49428</t>
  </si>
  <si>
    <t>PADRÃO CEMIG AÉREO TIPO H2, 5,1 &lt;= CARGA INSTALADA &lt;= 10 KW, BIFÁSICO</t>
  </si>
  <si>
    <t>ED-49420</t>
  </si>
  <si>
    <t>PADRÃO CEMIG AÉREO TIPO D2 ,15, 1 &lt;= DEMANDA &lt;= 23 KVA, TRIFÁSICO</t>
  </si>
  <si>
    <t>ED-49421</t>
  </si>
  <si>
    <t>PADRÃO CEMIG AÉREO TIPO D3, 23, 1 &lt;= DEMANDA &lt;= 27 KVA, TRIFÁSICO</t>
  </si>
  <si>
    <t>ED-49422</t>
  </si>
  <si>
    <t>PADRÃO CEMIG AÉREO TIPO D4, 27,1 &lt;= DEMANDA &lt;= 38 KVA, TRIFÁSICO</t>
  </si>
  <si>
    <t>CAIXA DE PASSAGEM / DERIVACAO / LUZ, OCTOGONAL 4 X4, EM ACO ESMALTADA, COM FUNDO MOVEL SIMPLES (FMS)</t>
  </si>
  <si>
    <t>74.16.01</t>
  </si>
  <si>
    <t>CABO DE COBRE, FLEXIVEL, CLASSE 4 OU 5, ISOLACAO EM PVC/A, ANTICHAMA BWF-B, 1 CONDUTOR, 450/750 V, SECAO NOMINAL 1,5 MM2</t>
  </si>
  <si>
    <t>74.16.02</t>
  </si>
  <si>
    <t>CABO DE COBRE, FLEXIVEL, CLASSE 4 OU 5, ISOLACAO EM PVC/A, ANTICHAMA BWF-B, 1 CONDUTOR, 450/750 V, SECAO NOMINAL 2,5 MM2</t>
  </si>
  <si>
    <t>74.16.03</t>
  </si>
  <si>
    <t>CABO DE COBRE, FLEXIVEL, CLASSE 4 OU 5, ISOLACAO EM PVC/A, ANTICHAMA BWF-B, 1 CONDUTOR, 450/750 V, SECAO NOMINAL 4 MM2</t>
  </si>
  <si>
    <t>74.16.04</t>
  </si>
  <si>
    <t>CABO DE COBRE, FLEXIVEL, CLASSE 4 OU 5, ISOLACAO EM PVC/A, ANTICHAMA BWF-B, 1 CONDUTOR, 450/750 V, SECAO NOMINAL 6 MM2</t>
  </si>
  <si>
    <t>74.16.05</t>
  </si>
  <si>
    <t>CABO DE COBRE, FLEXIVEL, CLASSE 4 OU 5, ISOLACAO EM PVC/A, ANTICHAMA BWF-B, 1 CONDUTOR, 450/750 V, SECAO NOMINAL 10 MM2</t>
  </si>
  <si>
    <t>POSTE DECORATIVO PARA JARDIM EM ACO TUBULAR, SEM LUMINARIA, H = *2,5* M</t>
  </si>
  <si>
    <t>74.46.70</t>
  </si>
  <si>
    <t>POSTE AÇO GALVANIZADO TIPO PA2 - D=102MM / H=4,5M  / E=2MM</t>
  </si>
  <si>
    <t>74.46.66</t>
  </si>
  <si>
    <t>POSTE AÇO GALVANIZADO TIPO PA4 - D=102MM / H=7,OM  / E=2MM</t>
  </si>
  <si>
    <t>PREFEITURA MUNICIPAL DE SANTA LUZIA / MG</t>
  </si>
  <si>
    <t>SECRETÁRIA MUNICIPAL DE OBRAS</t>
  </si>
  <si>
    <t xml:space="preserve">OBJETO: </t>
  </si>
  <si>
    <t>TOTAL GERAL</t>
  </si>
  <si>
    <t>ITEM</t>
  </si>
  <si>
    <t>CODIGO</t>
  </si>
  <si>
    <t>FONTE</t>
  </si>
  <si>
    <t>DESCRIÇÃO</t>
  </si>
  <si>
    <t>UNID.</t>
  </si>
  <si>
    <t>QUANT.</t>
  </si>
  <si>
    <t>PREÇO COM BDI</t>
  </si>
  <si>
    <t>VALOR TOTAL</t>
  </si>
  <si>
    <t/>
  </si>
  <si>
    <t>PREFEITURA MUNICIPAL DE SANTA LUZIA</t>
  </si>
  <si>
    <t>SECRETARIA MUNICIPAL DE OBRAS</t>
  </si>
  <si>
    <t>REGISTRO DE PREÇOS</t>
  </si>
  <si>
    <t>TIPO DE OBRA</t>
  </si>
  <si>
    <t>Itens</t>
  </si>
  <si>
    <t>Siglas</t>
  </si>
  <si>
    <t>Administração Central</t>
  </si>
  <si>
    <t>AC</t>
  </si>
  <si>
    <t>Seguro e Garantia</t>
  </si>
  <si>
    <t>SG</t>
  </si>
  <si>
    <t>Risco</t>
  </si>
  <si>
    <t>R</t>
  </si>
  <si>
    <t>Despesas Financeiras</t>
  </si>
  <si>
    <t>DF</t>
  </si>
  <si>
    <t>Lucro</t>
  </si>
  <si>
    <t>Tributos (impostos COFINS 3%, e  PIS 0,65%)</t>
  </si>
  <si>
    <t>CP</t>
  </si>
  <si>
    <t>Tributos (ISS, variável de acordo com o município)</t>
  </si>
  <si>
    <t>ISS</t>
  </si>
  <si>
    <t>BDI PAD</t>
  </si>
  <si>
    <t>Os valores de BDI foram calculados com o emprego da fórmula:</t>
  </si>
  <si>
    <t>BDI =</t>
  </si>
  <si>
    <t>(1+AC + S + R + G)*(1 + DF)*(1+L)</t>
  </si>
  <si>
    <t xml:space="preserve"> - 1</t>
  </si>
  <si>
    <t>(1-CP-ISS-CRPB)</t>
  </si>
  <si>
    <t>BDI DESONERADO (Fórmula Acórdão TCU)</t>
  </si>
  <si>
    <t>CPRB</t>
  </si>
  <si>
    <t>% Adotado</t>
  </si>
  <si>
    <t>BDI 2</t>
  </si>
  <si>
    <t>BDI 1</t>
  </si>
  <si>
    <t>VEICULO</t>
  </si>
  <si>
    <t xml:space="preserve">ÊMBOLO PARA VÁLVULA DE DESCARGA PRIMOR/ORIENTE OU SIMILAR  </t>
  </si>
  <si>
    <t>MANUTENÇÃO DE PRÓPRIOS MUNICIPAIS</t>
  </si>
  <si>
    <t>4.1</t>
  </si>
  <si>
    <t>4.1.1</t>
  </si>
  <si>
    <t>4.1.2</t>
  </si>
  <si>
    <t>4.1.3</t>
  </si>
  <si>
    <t>4.1.4</t>
  </si>
  <si>
    <t>4.1.5</t>
  </si>
  <si>
    <t>4.1.6</t>
  </si>
  <si>
    <t>4.1.7</t>
  </si>
  <si>
    <t>4.1.8</t>
  </si>
  <si>
    <t>4.1.9</t>
  </si>
  <si>
    <t>4.1.10</t>
  </si>
  <si>
    <t>4.1.11</t>
  </si>
  <si>
    <t>4.1.12</t>
  </si>
  <si>
    <t>4.1.13</t>
  </si>
  <si>
    <t>4.1.14</t>
  </si>
  <si>
    <t>EMPRESAS</t>
  </si>
  <si>
    <t>NOME</t>
  </si>
  <si>
    <t>E004</t>
  </si>
  <si>
    <t>LEDMAX</t>
  </si>
  <si>
    <t>E005</t>
  </si>
  <si>
    <t>E006</t>
  </si>
  <si>
    <t>E007</t>
  </si>
  <si>
    <t>E008</t>
  </si>
  <si>
    <t>E009</t>
  </si>
  <si>
    <t>E010</t>
  </si>
  <si>
    <t>E011</t>
  </si>
  <si>
    <t>E012</t>
  </si>
  <si>
    <t>HIDROFER</t>
  </si>
  <si>
    <t>E013</t>
  </si>
  <si>
    <t>E014</t>
  </si>
  <si>
    <t>E015</t>
  </si>
  <si>
    <t>AMERICANAS</t>
  </si>
  <si>
    <t>E016</t>
  </si>
  <si>
    <t>E017</t>
  </si>
  <si>
    <t>SUBMARINO</t>
  </si>
  <si>
    <t>E018</t>
  </si>
  <si>
    <t>TUMELERO</t>
  </si>
  <si>
    <t>E020</t>
  </si>
  <si>
    <t>COFERMETA</t>
  </si>
  <si>
    <t>E021</t>
  </si>
  <si>
    <t>MINAS FERRAMENTAS</t>
  </si>
  <si>
    <t>COTAÇÕES:</t>
  </si>
  <si>
    <t>CÓDIGO</t>
  </si>
  <si>
    <t>MEDIANA</t>
  </si>
  <si>
    <t>01</t>
  </si>
  <si>
    <t>REFLETOR LED 50W-6500 K</t>
  </si>
  <si>
    <t>EMPRESA</t>
  </si>
  <si>
    <t>NOME DA EMPRESA</t>
  </si>
  <si>
    <t>COTAÇÕES</t>
  </si>
  <si>
    <t>OBSERVAÇÕES:</t>
  </si>
  <si>
    <t>02</t>
  </si>
  <si>
    <t>REFLETOR LED 100W-6500 K</t>
  </si>
  <si>
    <t>03</t>
  </si>
  <si>
    <t>REFLETOR LED 150W-6500 K</t>
  </si>
  <si>
    <t>12</t>
  </si>
  <si>
    <t>9</t>
  </si>
  <si>
    <t>10</t>
  </si>
  <si>
    <t>11</t>
  </si>
  <si>
    <t>VALOR TOTAL COM BDI</t>
  </si>
  <si>
    <t>VALOR TOTAL SEM BDI</t>
  </si>
  <si>
    <t>OBJETO: MANUTENÇÃO DE PRÓPRIOS MUNICIPAIS</t>
  </si>
  <si>
    <t>COEFIC.</t>
  </si>
  <si>
    <t>45.01.01</t>
  </si>
  <si>
    <t>45.02.01</t>
  </si>
  <si>
    <t>55.10.10</t>
  </si>
  <si>
    <t>55.10.55</t>
  </si>
  <si>
    <t>60.35.12</t>
  </si>
  <si>
    <t>74.02.13</t>
  </si>
  <si>
    <t>74.08.31</t>
  </si>
  <si>
    <t>74.16.43</t>
  </si>
  <si>
    <t>74.17.11</t>
  </si>
  <si>
    <t>74.28.01</t>
  </si>
  <si>
    <t>74.28.05</t>
  </si>
  <si>
    <t>74.44.21</t>
  </si>
  <si>
    <t>74.44.25</t>
  </si>
  <si>
    <t>74.44.31</t>
  </si>
  <si>
    <t>74.44.40</t>
  </si>
  <si>
    <t>74.44.95</t>
  </si>
  <si>
    <t>CONSTRUÇÃO E REFORMA DE EDIFÍCIOS</t>
  </si>
  <si>
    <t>LOCACAO VEICULO POPULAR MOTOR 1.0 C/ AR E SEGURO SEM COMBUSTIVEL</t>
  </si>
  <si>
    <t>MES</t>
  </si>
  <si>
    <t>COMBUSTÍVEIS - GASOLINA</t>
  </si>
  <si>
    <t>LUMINARIA DE TETO PLAFON/PLAFONIER EM PLASTICO COM BASE E27, POTENCIA MAXIMA 60 W (NAO INCLUI LAMPADA)</t>
  </si>
  <si>
    <t>FITA VEDA ROSCA EM ROLOS DE 18 MM X 10 M (L X C)</t>
  </si>
  <si>
    <t>AUXILIAR BOMBEIRO/ELETRICISTA</t>
  </si>
  <si>
    <t>ELETRICISTA</t>
  </si>
  <si>
    <t>ARAME GALVANIZADO 12 BWG, 2,76 MM (0,048 KG/M)</t>
  </si>
  <si>
    <t>ELETRODUTO GALV. PESADO,   PAREDE 2,65MM   1 1/4"</t>
  </si>
  <si>
    <t>CX. PADRAO CEMIG P/MED.POLIF.E DISJ. 46x35x21 CM-2 OU EQUIVALENTE</t>
  </si>
  <si>
    <t>CABO DE COBRE, FLEXIVEL, CLASSE 4 OU 5, ISOLACAO EM PVC/A, ANTICHAMA BWF-B, COBERTURA PVC-ST1, ANTICHAMA BWF-B, 1 CONDUTOR, 0,6/1 KV, SECAO NOMINAL 25 MM2</t>
  </si>
  <si>
    <t>CABO DE COBRE NU (CORDOALHA) 10,0MM2</t>
  </si>
  <si>
    <t>TERMINAL DE PRESSÃO 16,0MM2 DE COBRE OU BRONZE PARA ATERRAMENTO</t>
  </si>
  <si>
    <t>CONECTOR METALICO TIPO PARAFUSO FENDIDO (SPLIT BOLT), PARA CABOS 25 MM2</t>
  </si>
  <si>
    <t>ARMACAO SECUNDÁRIA 1 ESTRIBO COM HASTE 125MM OU EQUIVALENTE</t>
  </si>
  <si>
    <t>ISOLADOR DE PORCELANA, TIPO ROLDANA, DIMENSOES DE 72X72 MM, PARA USO EM BAIXA TENSAO</t>
  </si>
  <si>
    <t>HASTE DE ATERRAM. 17,00MM X 2,40 COPPERWELD (3/4) OU EQUIVALENTE</t>
  </si>
  <si>
    <t>ABRACADEIRA, GALVANIZADA/ZINCADA, ROSCA SEM FIM, PARAFUSO INOX, LARGURA FITA 12,6 MM A 14 MM, D = 4" A 4 3/4"</t>
  </si>
  <si>
    <t>CABECOTE DE ALUMINIO 1 1/4"</t>
  </si>
  <si>
    <t>VALOR UNIT</t>
  </si>
  <si>
    <t>2.1.1</t>
  </si>
  <si>
    <t>2.1.2</t>
  </si>
  <si>
    <t>2.1.3</t>
  </si>
  <si>
    <t>2.1.4</t>
  </si>
  <si>
    <t>2.1.5</t>
  </si>
  <si>
    <t>2.1.6</t>
  </si>
  <si>
    <t>2.1.7</t>
  </si>
  <si>
    <t>2.1.8</t>
  </si>
  <si>
    <t>2.1.9</t>
  </si>
  <si>
    <t>2.1.10</t>
  </si>
  <si>
    <t>2.1.11</t>
  </si>
  <si>
    <t>2.1.12</t>
  </si>
  <si>
    <t>2.1.13</t>
  </si>
  <si>
    <t>2.1.14</t>
  </si>
  <si>
    <t>MATERIAL ELÉTRICO</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</si>
  <si>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</si>
  <si>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</si>
  <si>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PARA CABOS ATE 25 MM2</t>
  </si>
  <si>
    <t>CONECTOR METALICO TIPO PARAFUSO FENDIDO (SPLIT BOLT), PARA CABOS ATE 50 MM2</t>
  </si>
  <si>
    <t>3.15.1</t>
  </si>
  <si>
    <t>3.15.2</t>
  </si>
  <si>
    <t>3.15.3</t>
  </si>
  <si>
    <t>3.15.4</t>
  </si>
  <si>
    <t>3.15.5</t>
  </si>
  <si>
    <t>FITA ISOLANTE DE BORRACHA AUTOFUSAO, USO ATE 69 KV (ALTA TENSAO)</t>
  </si>
  <si>
    <t>3.8</t>
  </si>
  <si>
    <t>3.8.1</t>
  </si>
  <si>
    <t>3.8.2</t>
  </si>
  <si>
    <t>3.8.3</t>
  </si>
  <si>
    <t>3.8.4</t>
  </si>
  <si>
    <t>3.8.5</t>
  </si>
  <si>
    <t>3.8.6</t>
  </si>
  <si>
    <t>3.8.7</t>
  </si>
  <si>
    <t>3.8.8</t>
  </si>
  <si>
    <t>3.8.9</t>
  </si>
  <si>
    <t>3.8.10</t>
  </si>
  <si>
    <t>3.8.11</t>
  </si>
  <si>
    <t>3.8.12</t>
  </si>
  <si>
    <t>3.8.13</t>
  </si>
  <si>
    <t>3.8.14</t>
  </si>
  <si>
    <t>3.8.15</t>
  </si>
  <si>
    <t>3.8.16</t>
  </si>
  <si>
    <t>3.8.17</t>
  </si>
  <si>
    <t>3.8.18</t>
  </si>
  <si>
    <t>3.8.19</t>
  </si>
  <si>
    <t>3.8.20</t>
  </si>
  <si>
    <t>3.8.21</t>
  </si>
  <si>
    <t>3.8.22</t>
  </si>
  <si>
    <t>3.8.23</t>
  </si>
  <si>
    <t>3.8.24</t>
  </si>
  <si>
    <t>3.8.25</t>
  </si>
  <si>
    <t>3.8.26</t>
  </si>
  <si>
    <t>3.8.27</t>
  </si>
  <si>
    <t>3.8.28</t>
  </si>
  <si>
    <t>3.8.29</t>
  </si>
  <si>
    <t>3.8.30</t>
  </si>
  <si>
    <t>3.8.31</t>
  </si>
  <si>
    <t>3.8.32</t>
  </si>
  <si>
    <t>3.8.33</t>
  </si>
  <si>
    <t>3.8.34</t>
  </si>
  <si>
    <t>3.8.35</t>
  </si>
  <si>
    <t>3.8.36</t>
  </si>
  <si>
    <t>3.8.37</t>
  </si>
  <si>
    <t>3.8.38</t>
  </si>
  <si>
    <t>3.8.39</t>
  </si>
  <si>
    <t>3.8.40</t>
  </si>
  <si>
    <t>3.8.41</t>
  </si>
  <si>
    <t>3.8.42</t>
  </si>
  <si>
    <t>3.8.43</t>
  </si>
  <si>
    <t>3.8.44</t>
  </si>
  <si>
    <t>3.8.45</t>
  </si>
  <si>
    <t>3.8.46</t>
  </si>
  <si>
    <t>3.8.47</t>
  </si>
  <si>
    <t>3.8.48</t>
  </si>
  <si>
    <t>3.8.49</t>
  </si>
  <si>
    <t>3.8.50</t>
  </si>
  <si>
    <t>3.8.51</t>
  </si>
  <si>
    <t>3.8.52</t>
  </si>
  <si>
    <t>3.8.53</t>
  </si>
  <si>
    <t>3.8.54</t>
  </si>
  <si>
    <t>3.8.55</t>
  </si>
  <si>
    <t>3.8.56</t>
  </si>
  <si>
    <t>3.8.57</t>
  </si>
  <si>
    <t>3.8.58</t>
  </si>
  <si>
    <t>3.8.59</t>
  </si>
  <si>
    <t>3.8.60</t>
  </si>
  <si>
    <t>3.8.61</t>
  </si>
  <si>
    <t>3.8.62</t>
  </si>
  <si>
    <t>3.8.63</t>
  </si>
  <si>
    <t>3.8.64</t>
  </si>
  <si>
    <t>3.8.65</t>
  </si>
  <si>
    <t>3.8.66</t>
  </si>
  <si>
    <t>3.8.67</t>
  </si>
  <si>
    <t>3.8.68</t>
  </si>
  <si>
    <t>3.8.69</t>
  </si>
  <si>
    <t>3.8.70</t>
  </si>
  <si>
    <t>3.8.71</t>
  </si>
  <si>
    <t>3.8.72</t>
  </si>
  <si>
    <t>3.8.73</t>
  </si>
  <si>
    <t>3.8.74</t>
  </si>
  <si>
    <t>3.8.75</t>
  </si>
  <si>
    <t>3.8.76</t>
  </si>
  <si>
    <t>3.8.77</t>
  </si>
  <si>
    <t>3.8.78</t>
  </si>
  <si>
    <t>3.8.79</t>
  </si>
  <si>
    <t>3.8.80</t>
  </si>
  <si>
    <t>3.8.81</t>
  </si>
  <si>
    <t>3.8.82</t>
  </si>
  <si>
    <t>3.8.83</t>
  </si>
  <si>
    <t>3.8.84</t>
  </si>
  <si>
    <t>3.8.85</t>
  </si>
  <si>
    <t>3.8.86</t>
  </si>
  <si>
    <t>3.8.87</t>
  </si>
  <si>
    <t>ED-49147</t>
  </si>
  <si>
    <t>CONECTOR TERMINAL DE PRESSÃO # 35MM, INCLUSIVE PARAFUSO E PORCA</t>
  </si>
  <si>
    <t>3.8.88</t>
  </si>
  <si>
    <t>1.2.1</t>
  </si>
  <si>
    <t>1.3.1</t>
  </si>
  <si>
    <t>1.3.2</t>
  </si>
  <si>
    <t>1.3.3</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</si>
  <si>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</si>
  <si>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</si>
  <si>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</si>
  <si>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</si>
  <si>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</si>
  <si>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</si>
  <si>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</si>
  <si>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</si>
  <si>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</si>
  <si>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</si>
  <si>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</si>
  <si>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</si>
  <si>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</si>
  <si>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</si>
  <si>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</si>
  <si>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</si>
  <si>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</si>
  <si>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</si>
  <si>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</si>
  <si>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</si>
  <si>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</si>
  <si>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</si>
  <si>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1.4.1</t>
  </si>
  <si>
    <t>1.4.2</t>
  </si>
  <si>
    <t>1.5.1</t>
  </si>
  <si>
    <t>1.5.2</t>
  </si>
  <si>
    <t>1.5.3</t>
  </si>
  <si>
    <t>1.5.4</t>
  </si>
  <si>
    <t>1.5.5</t>
  </si>
  <si>
    <t>1.5.6</t>
  </si>
  <si>
    <t>1.7.1</t>
  </si>
  <si>
    <t>1.7.2</t>
  </si>
  <si>
    <t>1.7.3</t>
  </si>
  <si>
    <t>1.7.4</t>
  </si>
  <si>
    <t>1.7.5</t>
  </si>
  <si>
    <t>1.7.6</t>
  </si>
  <si>
    <t>1.8.1</t>
  </si>
  <si>
    <t>1.8.2</t>
  </si>
  <si>
    <t>1.8.3</t>
  </si>
  <si>
    <t>1.8.4</t>
  </si>
  <si>
    <t>1.8.5</t>
  </si>
  <si>
    <t>1.8.6</t>
  </si>
  <si>
    <t>1.8.7</t>
  </si>
  <si>
    <t>1.8.8</t>
  </si>
  <si>
    <t>1.8.9</t>
  </si>
  <si>
    <t>1.8.10</t>
  </si>
  <si>
    <t>1.8.11</t>
  </si>
  <si>
    <t>1.8.12</t>
  </si>
  <si>
    <t>1.8.13</t>
  </si>
  <si>
    <t>1.8.14</t>
  </si>
  <si>
    <t>1.8.15</t>
  </si>
  <si>
    <t>1.9.1</t>
  </si>
  <si>
    <t>1.9.2</t>
  </si>
  <si>
    <t>1.9.3</t>
  </si>
  <si>
    <t>1.9.4</t>
  </si>
  <si>
    <t>1.9.5</t>
  </si>
  <si>
    <t>1.9.6</t>
  </si>
  <si>
    <t>1.9.7</t>
  </si>
  <si>
    <t>1.9.8</t>
  </si>
  <si>
    <t>1.9.9</t>
  </si>
  <si>
    <t>1.10.1</t>
  </si>
  <si>
    <t>1.10.2</t>
  </si>
  <si>
    <t>1.10.3</t>
  </si>
  <si>
    <t>1.10.4</t>
  </si>
  <si>
    <t>1.11.1</t>
  </si>
  <si>
    <t>1.11.2</t>
  </si>
  <si>
    <t>1.11.3</t>
  </si>
  <si>
    <t>1.11.4</t>
  </si>
  <si>
    <t>1.11.5</t>
  </si>
  <si>
    <t>1.11.6</t>
  </si>
  <si>
    <t>1.11.7</t>
  </si>
  <si>
    <t>1.11.8</t>
  </si>
  <si>
    <t>1.12.1</t>
  </si>
  <si>
    <t>1.12.2</t>
  </si>
  <si>
    <t>1.12.3</t>
  </si>
  <si>
    <t>1.12.4</t>
  </si>
  <si>
    <t>1.12.5</t>
  </si>
  <si>
    <t>1.12.6</t>
  </si>
  <si>
    <t>1.12.7</t>
  </si>
  <si>
    <t>1.12.8</t>
  </si>
  <si>
    <t>1.12.9</t>
  </si>
  <si>
    <t>1.12.10</t>
  </si>
  <si>
    <t>1.12.11</t>
  </si>
  <si>
    <t>1.12.12</t>
  </si>
  <si>
    <t>1.12.13</t>
  </si>
  <si>
    <t>1.12.14</t>
  </si>
  <si>
    <t>1.12.15</t>
  </si>
  <si>
    <t>1.12.16</t>
  </si>
  <si>
    <t>1.12.17</t>
  </si>
  <si>
    <t>1.12.18</t>
  </si>
  <si>
    <t>1.12.19</t>
  </si>
  <si>
    <t>1.12.20</t>
  </si>
  <si>
    <t>1.12.21</t>
  </si>
  <si>
    <t>1.12.22</t>
  </si>
  <si>
    <t>1.12.23</t>
  </si>
  <si>
    <t>1.12.24</t>
  </si>
  <si>
    <t>1.12.25</t>
  </si>
  <si>
    <t>1.12.26</t>
  </si>
  <si>
    <t>1.12.27</t>
  </si>
  <si>
    <t>1.12.28</t>
  </si>
  <si>
    <t>1.12.29</t>
  </si>
  <si>
    <t>1.12.30</t>
  </si>
  <si>
    <t>1.12.31</t>
  </si>
  <si>
    <t>1.12.32</t>
  </si>
  <si>
    <t>1.12.33</t>
  </si>
  <si>
    <t>1.12.34</t>
  </si>
  <si>
    <t>1.12.35</t>
  </si>
  <si>
    <t>1.12.36</t>
  </si>
  <si>
    <t>1.12.37</t>
  </si>
  <si>
    <t>1.12.38</t>
  </si>
  <si>
    <t>1.12.39</t>
  </si>
  <si>
    <t>1.12.40</t>
  </si>
  <si>
    <t>1.12.41</t>
  </si>
  <si>
    <t>1.12.42</t>
  </si>
  <si>
    <t>1.12.43</t>
  </si>
  <si>
    <t>1.12.44</t>
  </si>
  <si>
    <t>1.12.45</t>
  </si>
  <si>
    <t>1.12.46</t>
  </si>
  <si>
    <t>1.12.47</t>
  </si>
  <si>
    <t>1.12.48</t>
  </si>
  <si>
    <t>1.12.49</t>
  </si>
  <si>
    <t>1.12.50</t>
  </si>
  <si>
    <t>1.12.51</t>
  </si>
  <si>
    <t>1.12.52</t>
  </si>
  <si>
    <t>1.12.53</t>
  </si>
  <si>
    <t>1.12.54</t>
  </si>
  <si>
    <t>1.12.55</t>
  </si>
  <si>
    <t>1.12.56</t>
  </si>
  <si>
    <t>1.12.57</t>
  </si>
  <si>
    <t>1.12.58</t>
  </si>
  <si>
    <t>1.12.59</t>
  </si>
  <si>
    <t>1.12.60</t>
  </si>
  <si>
    <t>1.12.61</t>
  </si>
  <si>
    <t>1.12.62</t>
  </si>
  <si>
    <t>1.12.63</t>
  </si>
  <si>
    <t>1.12.64</t>
  </si>
  <si>
    <t>1.12.65</t>
  </si>
  <si>
    <t>1.12.66</t>
  </si>
  <si>
    <t>1.12.67</t>
  </si>
  <si>
    <t>1.12.68</t>
  </si>
  <si>
    <t>1.12.69</t>
  </si>
  <si>
    <t>1.12.70</t>
  </si>
  <si>
    <t>1.12.71</t>
  </si>
  <si>
    <t>1.12.72</t>
  </si>
  <si>
    <t>1.12.73</t>
  </si>
  <si>
    <t>1.12.74</t>
  </si>
  <si>
    <t>1.12.75</t>
  </si>
  <si>
    <t>1.12.76</t>
  </si>
  <si>
    <t>1.12.77</t>
  </si>
  <si>
    <t>1.13.1</t>
  </si>
  <si>
    <t>1.13.2</t>
  </si>
  <si>
    <t>1.13.3</t>
  </si>
  <si>
    <t>1.13.4</t>
  </si>
  <si>
    <t>1.13.5</t>
  </si>
  <si>
    <t>1.13.6</t>
  </si>
  <si>
    <t>1.13.7</t>
  </si>
  <si>
    <t>1.13.8</t>
  </si>
  <si>
    <t>1.13.9</t>
  </si>
  <si>
    <t>1.13.10</t>
  </si>
  <si>
    <t>1.13.11</t>
  </si>
  <si>
    <t>1.13.12</t>
  </si>
  <si>
    <t>1.13.13</t>
  </si>
  <si>
    <t>1.13.14</t>
  </si>
  <si>
    <t>1.13.15</t>
  </si>
  <si>
    <t>1.13.16</t>
  </si>
  <si>
    <t>1.13.17</t>
  </si>
  <si>
    <t>1.13.18</t>
  </si>
  <si>
    <t>1.13.19</t>
  </si>
  <si>
    <t>1.13.20</t>
  </si>
  <si>
    <t>1.13.21</t>
  </si>
  <si>
    <t>1.13.22</t>
  </si>
  <si>
    <t>1.13.23</t>
  </si>
  <si>
    <t>1.13.24</t>
  </si>
  <si>
    <t>1.13.25</t>
  </si>
  <si>
    <t>1.13.26</t>
  </si>
  <si>
    <t>1.13.27</t>
  </si>
  <si>
    <t>1.13.28</t>
  </si>
  <si>
    <t>1.13.29</t>
  </si>
  <si>
    <t>1.13.30</t>
  </si>
  <si>
    <t>1.13.31</t>
  </si>
  <si>
    <t>1.13.32</t>
  </si>
  <si>
    <t>1.13.33</t>
  </si>
  <si>
    <t>1.13.34</t>
  </si>
  <si>
    <t>1.13.35</t>
  </si>
  <si>
    <t>1.13.36</t>
  </si>
  <si>
    <t>1.13.37</t>
  </si>
  <si>
    <t>1.13.38</t>
  </si>
  <si>
    <t>1.13.39</t>
  </si>
  <si>
    <t>1.13.40</t>
  </si>
  <si>
    <t>1.13.41</t>
  </si>
  <si>
    <t>1.14.1</t>
  </si>
  <si>
    <t>1.14.2</t>
  </si>
  <si>
    <t>1.14.3</t>
  </si>
  <si>
    <t>1.14.4</t>
  </si>
  <si>
    <t>1.14.5</t>
  </si>
  <si>
    <t>1.14.6</t>
  </si>
  <si>
    <t>1.14.7</t>
  </si>
  <si>
    <t>1.14.8</t>
  </si>
  <si>
    <t>1.14.9</t>
  </si>
  <si>
    <t>1.14.10</t>
  </si>
  <si>
    <t>1.14.11</t>
  </si>
  <si>
    <t>1.14.12</t>
  </si>
  <si>
    <t>1.14.13</t>
  </si>
  <si>
    <t>1.14.14</t>
  </si>
  <si>
    <t>1.14.15</t>
  </si>
  <si>
    <t>1.14.16</t>
  </si>
  <si>
    <t>1.14.17</t>
  </si>
  <si>
    <t>1.14.18</t>
  </si>
  <si>
    <t>1.14.19</t>
  </si>
  <si>
    <t>1.14.20</t>
  </si>
  <si>
    <t>1.14.21</t>
  </si>
  <si>
    <t>1.14.22</t>
  </si>
  <si>
    <t>1.14.23</t>
  </si>
  <si>
    <t>1.14.24</t>
  </si>
  <si>
    <t>1.14.25</t>
  </si>
  <si>
    <t>1.14.26</t>
  </si>
  <si>
    <t>1.14.27</t>
  </si>
  <si>
    <t>1.14.28</t>
  </si>
  <si>
    <t>1.14.29</t>
  </si>
  <si>
    <t>1.14.30</t>
  </si>
  <si>
    <t>1.14.31</t>
  </si>
  <si>
    <t>1.14.32</t>
  </si>
  <si>
    <t>1.14.33</t>
  </si>
  <si>
    <t>1.14.34</t>
  </si>
  <si>
    <t>1.14.35</t>
  </si>
  <si>
    <t>1.14.36</t>
  </si>
  <si>
    <t>1.15.1</t>
  </si>
  <si>
    <t>1.15.2</t>
  </si>
  <si>
    <t>1.15.3</t>
  </si>
  <si>
    <t>1.15.4</t>
  </si>
  <si>
    <t>1.15.5</t>
  </si>
  <si>
    <t>1.15.6</t>
  </si>
  <si>
    <t>1.15.7</t>
  </si>
  <si>
    <t>1.15.8</t>
  </si>
  <si>
    <t>1.16.1</t>
  </si>
  <si>
    <t>1.16.2</t>
  </si>
  <si>
    <t>1.16.3</t>
  </si>
  <si>
    <t>1.16.4</t>
  </si>
  <si>
    <t>1.16.5</t>
  </si>
  <si>
    <t>1.16.6</t>
  </si>
  <si>
    <t>1.16.7</t>
  </si>
  <si>
    <t>1.16.8</t>
  </si>
  <si>
    <t>1.16.9</t>
  </si>
  <si>
    <t>1.16.10</t>
  </si>
  <si>
    <t>1.16.11</t>
  </si>
  <si>
    <t>1.16.12</t>
  </si>
  <si>
    <t>1.16.13</t>
  </si>
  <si>
    <t>1.16.14</t>
  </si>
  <si>
    <t>1.16.15</t>
  </si>
  <si>
    <t>1.16.16</t>
  </si>
  <si>
    <t>1.16.17</t>
  </si>
  <si>
    <t>1.16.18</t>
  </si>
  <si>
    <t>1.16.19</t>
  </si>
  <si>
    <t>1.16.20</t>
  </si>
  <si>
    <t>1.16.21</t>
  </si>
  <si>
    <t>1.16.22</t>
  </si>
  <si>
    <t>1.16.23</t>
  </si>
  <si>
    <t>1.16.24</t>
  </si>
  <si>
    <t>1.16.25</t>
  </si>
  <si>
    <t>1.16.26</t>
  </si>
  <si>
    <t>1.16.27</t>
  </si>
  <si>
    <t>1.16.28</t>
  </si>
  <si>
    <t>1.16.29</t>
  </si>
  <si>
    <t>1.16.30</t>
  </si>
  <si>
    <t>1.16.31</t>
  </si>
  <si>
    <t>1.16.32</t>
  </si>
  <si>
    <t>1.16.33</t>
  </si>
  <si>
    <t>1.16.34</t>
  </si>
  <si>
    <t>1.16.35</t>
  </si>
  <si>
    <t>1.16.36</t>
  </si>
  <si>
    <t>1.16.37</t>
  </si>
  <si>
    <t>1.16.38</t>
  </si>
  <si>
    <t>1.16.39</t>
  </si>
  <si>
    <t>1.16.40</t>
  </si>
  <si>
    <t>1.16.41</t>
  </si>
  <si>
    <t>1.16.42</t>
  </si>
  <si>
    <t>1.16.43</t>
  </si>
  <si>
    <t>1.16.44</t>
  </si>
  <si>
    <t>1.16.45</t>
  </si>
  <si>
    <t>1.16.46</t>
  </si>
  <si>
    <t>1.16.47</t>
  </si>
  <si>
    <t>1.16.48</t>
  </si>
  <si>
    <t>1.16.49</t>
  </si>
  <si>
    <t>1.16.50</t>
  </si>
  <si>
    <t>1.16.51</t>
  </si>
  <si>
    <t>1.16.52</t>
  </si>
  <si>
    <t>1.16.53</t>
  </si>
  <si>
    <t>1.16.54</t>
  </si>
  <si>
    <t>1.16.55</t>
  </si>
  <si>
    <t>1.16.56</t>
  </si>
  <si>
    <t>1.16.57</t>
  </si>
  <si>
    <t>1.16.58</t>
  </si>
  <si>
    <t>1.16.59</t>
  </si>
  <si>
    <t>1.16.60</t>
  </si>
  <si>
    <t>1.16.61</t>
  </si>
  <si>
    <t>1.16.62</t>
  </si>
  <si>
    <t>1.16.63</t>
  </si>
  <si>
    <t>1.16.64</t>
  </si>
  <si>
    <t>1.16.65</t>
  </si>
  <si>
    <t>1.16.66</t>
  </si>
  <si>
    <t>1.16.67</t>
  </si>
  <si>
    <t>1.16.68</t>
  </si>
  <si>
    <t>1.16.69</t>
  </si>
  <si>
    <t>1.16.70</t>
  </si>
  <si>
    <t>1.16.71</t>
  </si>
  <si>
    <t>1.16.72</t>
  </si>
  <si>
    <t>1.16.73</t>
  </si>
  <si>
    <t>1.16.74</t>
  </si>
  <si>
    <t>1.16.75</t>
  </si>
  <si>
    <t>1.16.76</t>
  </si>
  <si>
    <t>1.16.77</t>
  </si>
  <si>
    <t>1.16.78</t>
  </si>
  <si>
    <t>1.16.79</t>
  </si>
  <si>
    <t>1.16.80</t>
  </si>
  <si>
    <t>1.16.81</t>
  </si>
  <si>
    <t>1.16.82</t>
  </si>
  <si>
    <t>1.16.83</t>
  </si>
  <si>
    <t>1.16.84</t>
  </si>
  <si>
    <t>1.16.85</t>
  </si>
  <si>
    <t>1.16.86</t>
  </si>
  <si>
    <t>1.16.87</t>
  </si>
  <si>
    <t>1.16.88</t>
  </si>
  <si>
    <t>1.16.89</t>
  </si>
  <si>
    <t>1.16.90</t>
  </si>
  <si>
    <t>1.16.91</t>
  </si>
  <si>
    <t>1.16.92</t>
  </si>
  <si>
    <t>1.16.93</t>
  </si>
  <si>
    <t>1.16.94</t>
  </si>
  <si>
    <t>1.16.95</t>
  </si>
  <si>
    <t>1.16.96</t>
  </si>
  <si>
    <t>1.16.97</t>
  </si>
  <si>
    <t>1.16.98</t>
  </si>
  <si>
    <t>1.16.99</t>
  </si>
  <si>
    <t>1.16.100</t>
  </si>
  <si>
    <t>1.16.101</t>
  </si>
  <si>
    <t>1.16.102</t>
  </si>
  <si>
    <t>1.16.103</t>
  </si>
  <si>
    <t>1.16.104</t>
  </si>
  <si>
    <t>1.16.105</t>
  </si>
  <si>
    <t>1.16.106</t>
  </si>
  <si>
    <t>1.16.107</t>
  </si>
  <si>
    <t>1.16.108</t>
  </si>
  <si>
    <t>1.16.109</t>
  </si>
  <si>
    <t>1.16.110</t>
  </si>
  <si>
    <t>1.16.111</t>
  </si>
  <si>
    <t>1.17.1</t>
  </si>
  <si>
    <t>1.17.2</t>
  </si>
  <si>
    <t>1.17.3</t>
  </si>
  <si>
    <t>1.17.4</t>
  </si>
  <si>
    <t>1.17.5</t>
  </si>
  <si>
    <t>1.17.6</t>
  </si>
  <si>
    <t>1.17.7</t>
  </si>
  <si>
    <t>1.17.8</t>
  </si>
  <si>
    <t>1.18.1</t>
  </si>
  <si>
    <t>1.18.2</t>
  </si>
  <si>
    <t>1.18.3</t>
  </si>
  <si>
    <t>1.18.4</t>
  </si>
  <si>
    <t>1.18.5</t>
  </si>
  <si>
    <t>1.18.6</t>
  </si>
  <si>
    <t>1.18.7</t>
  </si>
  <si>
    <t>1.18.8</t>
  </si>
  <si>
    <t>1.18.9</t>
  </si>
  <si>
    <t>1.18.10</t>
  </si>
  <si>
    <t>1.18.11</t>
  </si>
  <si>
    <t>1.19.1</t>
  </si>
  <si>
    <t>1.19.2</t>
  </si>
  <si>
    <t>1.19.3</t>
  </si>
  <si>
    <t>1.19.4</t>
  </si>
  <si>
    <t>1.19.5</t>
  </si>
  <si>
    <t>1.19.6</t>
  </si>
  <si>
    <t>1.19.7</t>
  </si>
  <si>
    <t>1.19.8</t>
  </si>
  <si>
    <t>1.19.9</t>
  </si>
  <si>
    <t>1.19.10</t>
  </si>
  <si>
    <t>1.19.11</t>
  </si>
  <si>
    <t>1.19.12</t>
  </si>
  <si>
    <t>1.19.13</t>
  </si>
  <si>
    <t>1.19.14</t>
  </si>
  <si>
    <t>1.19.15</t>
  </si>
  <si>
    <t>1.19.16</t>
  </si>
  <si>
    <t>1.19.17</t>
  </si>
  <si>
    <t>1.19.18</t>
  </si>
  <si>
    <t>1.19.19</t>
  </si>
  <si>
    <t>1.20.1</t>
  </si>
  <si>
    <t>1.20.2</t>
  </si>
  <si>
    <t>1.20.3</t>
  </si>
  <si>
    <t>1.20.4</t>
  </si>
  <si>
    <t>1.20.5</t>
  </si>
  <si>
    <t>1.20.6</t>
  </si>
  <si>
    <t>1.20.7</t>
  </si>
  <si>
    <t>1.20.8</t>
  </si>
  <si>
    <t>1.20.9</t>
  </si>
  <si>
    <t>1.20.10</t>
  </si>
  <si>
    <t>1.20.11</t>
  </si>
  <si>
    <t>1.20.12</t>
  </si>
  <si>
    <t>1.20.13</t>
  </si>
  <si>
    <t>1.20.14</t>
  </si>
  <si>
    <t>1.21.1</t>
  </si>
  <si>
    <t>1.21.2</t>
  </si>
  <si>
    <t>1.21.3</t>
  </si>
  <si>
    <t>1.21.4</t>
  </si>
  <si>
    <t>1.21.5</t>
  </si>
  <si>
    <t>1.22.1</t>
  </si>
  <si>
    <t>1.22.2</t>
  </si>
  <si>
    <t>1.22.3</t>
  </si>
  <si>
    <t>1.22.4</t>
  </si>
  <si>
    <t>1.22.5</t>
  </si>
  <si>
    <t>1.22.6</t>
  </si>
  <si>
    <t>1.22.7</t>
  </si>
  <si>
    <t>1.22.8</t>
  </si>
  <si>
    <t>1.22.9</t>
  </si>
  <si>
    <t>1.22.10</t>
  </si>
  <si>
    <t>1.22.11</t>
  </si>
  <si>
    <t>1.22.12</t>
  </si>
  <si>
    <t>1.22.13</t>
  </si>
  <si>
    <t>1.22.14</t>
  </si>
  <si>
    <t>1.22.15</t>
  </si>
  <si>
    <t>1.22.16</t>
  </si>
  <si>
    <t>1.22.17</t>
  </si>
  <si>
    <t>1.22.18</t>
  </si>
  <si>
    <t>1.22.19</t>
  </si>
  <si>
    <t>1.22.20</t>
  </si>
  <si>
    <t>1.22.21</t>
  </si>
  <si>
    <t>1.22.22</t>
  </si>
  <si>
    <t>1.22.23</t>
  </si>
  <si>
    <t>1.22.24</t>
  </si>
  <si>
    <t>1.22.25</t>
  </si>
  <si>
    <t>1.22.26</t>
  </si>
  <si>
    <t>1.22.27</t>
  </si>
  <si>
    <t>1.22.28</t>
  </si>
  <si>
    <t>1.22.29</t>
  </si>
  <si>
    <t>1.22.30</t>
  </si>
  <si>
    <t>1.22.31</t>
  </si>
  <si>
    <t>1.22.32</t>
  </si>
  <si>
    <t>1.22.33</t>
  </si>
  <si>
    <t>1.22.34</t>
  </si>
  <si>
    <t>1.22.35</t>
  </si>
  <si>
    <t>1.22.36</t>
  </si>
  <si>
    <t>1.22.37</t>
  </si>
  <si>
    <t>1.22.38</t>
  </si>
  <si>
    <t>1.22.39</t>
  </si>
  <si>
    <t>1.22.40</t>
  </si>
  <si>
    <t>1.22.41</t>
  </si>
  <si>
    <t>1.22.42</t>
  </si>
  <si>
    <t>1.22.43</t>
  </si>
  <si>
    <t>1.22.44</t>
  </si>
  <si>
    <t>1.22.45</t>
  </si>
  <si>
    <t>1.22.46</t>
  </si>
  <si>
    <t>1.22.47</t>
  </si>
  <si>
    <t>1.22.48</t>
  </si>
  <si>
    <t>1.22.49</t>
  </si>
  <si>
    <t>1.22.50</t>
  </si>
  <si>
    <t>1.22.51</t>
  </si>
  <si>
    <t>1.22.52</t>
  </si>
  <si>
    <t>1.22.53</t>
  </si>
  <si>
    <t>1.22.54</t>
  </si>
  <si>
    <t>1.22.55</t>
  </si>
  <si>
    <t>1.22.56</t>
  </si>
  <si>
    <t>1.22.57</t>
  </si>
  <si>
    <t>1.22.58</t>
  </si>
  <si>
    <t>1.22.59</t>
  </si>
  <si>
    <t>1.22.60</t>
  </si>
  <si>
    <t>1.22.61</t>
  </si>
  <si>
    <t>1.22.62</t>
  </si>
  <si>
    <t>1.23.1</t>
  </si>
  <si>
    <t>1.23.2</t>
  </si>
  <si>
    <t>1.23.3</t>
  </si>
  <si>
    <t>1.23.4</t>
  </si>
  <si>
    <t>1.23.5</t>
  </si>
  <si>
    <t>1.23.6</t>
  </si>
  <si>
    <t>1.23.7</t>
  </si>
  <si>
    <t>1.23.8</t>
  </si>
  <si>
    <t>1.23.9</t>
  </si>
  <si>
    <t>1.23.10</t>
  </si>
  <si>
    <t>1.24.1</t>
  </si>
  <si>
    <t>1.24.2</t>
  </si>
  <si>
    <t>1.24.3</t>
  </si>
  <si>
    <t>1.24.4</t>
  </si>
  <si>
    <t>1.24.5</t>
  </si>
  <si>
    <t>1.24.6</t>
  </si>
  <si>
    <t>1.24.7</t>
  </si>
  <si>
    <t>1.24.8</t>
  </si>
  <si>
    <t>1.24.9</t>
  </si>
  <si>
    <t>1.24.10</t>
  </si>
  <si>
    <t>1.24.11</t>
  </si>
  <si>
    <t>1.24.12</t>
  </si>
  <si>
    <t>1.24.13</t>
  </si>
  <si>
    <t>1.24.14</t>
  </si>
  <si>
    <t>1.24.15</t>
  </si>
  <si>
    <t>1.24.16</t>
  </si>
  <si>
    <t>1.24.17</t>
  </si>
  <si>
    <t>1.24.18</t>
  </si>
  <si>
    <t>1.25.1</t>
  </si>
  <si>
    <t>1.25.2</t>
  </si>
  <si>
    <t>1.25.3</t>
  </si>
  <si>
    <t>1.26.1</t>
  </si>
  <si>
    <t>1.26.2</t>
  </si>
  <si>
    <t>1.26.3</t>
  </si>
  <si>
    <t>1.26.4</t>
  </si>
  <si>
    <t>1.26.5</t>
  </si>
  <si>
    <t>1.26.6</t>
  </si>
  <si>
    <t>1.26.7</t>
  </si>
  <si>
    <t>1.26.8</t>
  </si>
  <si>
    <t>1.26.9</t>
  </si>
  <si>
    <t>1.26.10</t>
  </si>
  <si>
    <t>1.26.11</t>
  </si>
  <si>
    <t>1.26.12</t>
  </si>
  <si>
    <t>1.26.13</t>
  </si>
  <si>
    <t>1.26.14</t>
  </si>
  <si>
    <t>1.26.15</t>
  </si>
  <si>
    <t>1.26.16</t>
  </si>
  <si>
    <t>1.26.17</t>
  </si>
  <si>
    <t>1.26.18</t>
  </si>
  <si>
    <t>1.26.19</t>
  </si>
  <si>
    <t>1.26.20</t>
  </si>
  <si>
    <t>1.26.21</t>
  </si>
  <si>
    <t>1.26.22</t>
  </si>
  <si>
    <t>1.26.23</t>
  </si>
  <si>
    <t>1.26.24</t>
  </si>
  <si>
    <t>1.27.1</t>
  </si>
  <si>
    <t>1.27.2</t>
  </si>
  <si>
    <t>1.27.3</t>
  </si>
  <si>
    <t>1.27.4</t>
  </si>
  <si>
    <t>1.27.5</t>
  </si>
  <si>
    <t>1.27.6</t>
  </si>
  <si>
    <t>1.27.7</t>
  </si>
  <si>
    <t>1.27.8</t>
  </si>
  <si>
    <t>1.27.9</t>
  </si>
  <si>
    <t>1.27.10</t>
  </si>
  <si>
    <t>1.27.11</t>
  </si>
  <si>
    <t>1.27.12</t>
  </si>
  <si>
    <t>1.27.13</t>
  </si>
  <si>
    <t>1.27.14</t>
  </si>
  <si>
    <t>1.27.15</t>
  </si>
  <si>
    <t>1.27.16</t>
  </si>
  <si>
    <t>1.27.17</t>
  </si>
  <si>
    <t>1.27.18</t>
  </si>
  <si>
    <t>1.27.19</t>
  </si>
  <si>
    <t>1.27.20</t>
  </si>
  <si>
    <t>1.27.21</t>
  </si>
  <si>
    <t>1.27.22</t>
  </si>
  <si>
    <t>1.27.23</t>
  </si>
  <si>
    <t>1.27.24</t>
  </si>
  <si>
    <t>1.28.1</t>
  </si>
  <si>
    <t>1.28.2</t>
  </si>
  <si>
    <t>1.28.3</t>
  </si>
  <si>
    <t>1.28.4</t>
  </si>
  <si>
    <t>1.28.5</t>
  </si>
  <si>
    <t>1.28.6</t>
  </si>
  <si>
    <t>1.28.7</t>
  </si>
  <si>
    <t>1.28.8</t>
  </si>
  <si>
    <t>1.29.1</t>
  </si>
  <si>
    <t>1.29.2</t>
  </si>
  <si>
    <t>1.29.3</t>
  </si>
  <si>
    <t>1.29.4</t>
  </si>
  <si>
    <t>1.29.5</t>
  </si>
  <si>
    <t>1.29.6</t>
  </si>
  <si>
    <t>1.29.7</t>
  </si>
  <si>
    <t>1.30.1</t>
  </si>
  <si>
    <t>1.30.2</t>
  </si>
  <si>
    <t>1.30.3</t>
  </si>
  <si>
    <t>1.31.1</t>
  </si>
  <si>
    <t>1.31.2</t>
  </si>
  <si>
    <t>1.31.3</t>
  </si>
  <si>
    <t>1.31.4</t>
  </si>
  <si>
    <t>1.31.5</t>
  </si>
  <si>
    <t>1.31.6</t>
  </si>
  <si>
    <t>1.32.1</t>
  </si>
  <si>
    <t>1.32.2</t>
  </si>
  <si>
    <t>1.32.3</t>
  </si>
  <si>
    <t>1.32.4</t>
  </si>
  <si>
    <t>3.1.1</t>
  </si>
  <si>
    <t>3.1.2</t>
  </si>
  <si>
    <t>3.1.3</t>
  </si>
  <si>
    <t>3.1.4</t>
  </si>
  <si>
    <t>3.1.5</t>
  </si>
  <si>
    <t>3.1.6</t>
  </si>
  <si>
    <t>3.1.7</t>
  </si>
  <si>
    <t>3.1.8</t>
  </si>
  <si>
    <t>3.1.9</t>
  </si>
  <si>
    <t>3.1.10</t>
  </si>
  <si>
    <t>3.2.1</t>
  </si>
  <si>
    <t>3.2.2</t>
  </si>
  <si>
    <t>3.2.3</t>
  </si>
  <si>
    <t>3.2.4</t>
  </si>
  <si>
    <t>3.2.5</t>
  </si>
  <si>
    <t>3.3.1</t>
  </si>
  <si>
    <t>3.3.2</t>
  </si>
  <si>
    <t>3.3.3</t>
  </si>
  <si>
    <t>3.4.1</t>
  </si>
  <si>
    <t>3.4.2</t>
  </si>
  <si>
    <t>3.4.3</t>
  </si>
  <si>
    <t>3.4.4</t>
  </si>
  <si>
    <t>3.4.5</t>
  </si>
  <si>
    <t>3.4.6</t>
  </si>
  <si>
    <t>3.4.7</t>
  </si>
  <si>
    <t>3.4.8</t>
  </si>
  <si>
    <t>3.4.9</t>
  </si>
  <si>
    <t>3.4.10</t>
  </si>
  <si>
    <t>3.4.11</t>
  </si>
  <si>
    <t>3.5.1</t>
  </si>
  <si>
    <t>3.5.2</t>
  </si>
  <si>
    <t>3.5.3</t>
  </si>
  <si>
    <t>3.5.4</t>
  </si>
  <si>
    <t>3.5.5</t>
  </si>
  <si>
    <t>3.5.6</t>
  </si>
  <si>
    <t>3.5.7</t>
  </si>
  <si>
    <t>3.5.8</t>
  </si>
  <si>
    <t>3.5.9</t>
  </si>
  <si>
    <t>3.5.10</t>
  </si>
  <si>
    <t>3.5.11</t>
  </si>
  <si>
    <t>3.5.12</t>
  </si>
  <si>
    <t>3.5.13</t>
  </si>
  <si>
    <t>3.5.14</t>
  </si>
  <si>
    <t>3.5.15</t>
  </si>
  <si>
    <t>3.6.1</t>
  </si>
  <si>
    <t>3.6.2</t>
  </si>
  <si>
    <t>3.6.3</t>
  </si>
  <si>
    <t>3.6.4</t>
  </si>
  <si>
    <t>3.6.5</t>
  </si>
  <si>
    <t>3.6.6</t>
  </si>
  <si>
    <t>3.7.1</t>
  </si>
  <si>
    <t>3.7.2</t>
  </si>
  <si>
    <t>3.7.3</t>
  </si>
  <si>
    <t>3.7.4</t>
  </si>
  <si>
    <t>3.7.5</t>
  </si>
  <si>
    <t>3.7.6</t>
  </si>
  <si>
    <t>3.7.7</t>
  </si>
  <si>
    <t>3.7.8</t>
  </si>
  <si>
    <t>3.7.9</t>
  </si>
  <si>
    <t>3.7.10</t>
  </si>
  <si>
    <t>3.7.11</t>
  </si>
  <si>
    <t>3.7.12</t>
  </si>
  <si>
    <t>3.7.13</t>
  </si>
  <si>
    <t>3.7.14</t>
  </si>
  <si>
    <t>3.7.15</t>
  </si>
  <si>
    <t>3.7.16</t>
  </si>
  <si>
    <t>3.7.17</t>
  </si>
  <si>
    <t>3.7.18</t>
  </si>
  <si>
    <t>3.7.19</t>
  </si>
  <si>
    <t>3.7.20</t>
  </si>
  <si>
    <t>3.7.21</t>
  </si>
  <si>
    <t>3.7.22</t>
  </si>
  <si>
    <t>3.7.23</t>
  </si>
  <si>
    <t>3.7.24</t>
  </si>
  <si>
    <t>3.7.25</t>
  </si>
  <si>
    <t>3.7.26</t>
  </si>
  <si>
    <t>3.7.27</t>
  </si>
  <si>
    <t>3.7.28</t>
  </si>
  <si>
    <t>3.7.29</t>
  </si>
  <si>
    <t>3.7.30</t>
  </si>
  <si>
    <t>3.7.31</t>
  </si>
  <si>
    <t>3.7.32</t>
  </si>
  <si>
    <t>3.7.33</t>
  </si>
  <si>
    <t>3.7.34</t>
  </si>
  <si>
    <t>3.7.35</t>
  </si>
  <si>
    <t>3.7.36</t>
  </si>
  <si>
    <t>3.7.37</t>
  </si>
  <si>
    <t>3.7.38</t>
  </si>
  <si>
    <t>3.7.39</t>
  </si>
  <si>
    <t>3.7.40</t>
  </si>
  <si>
    <t>3.7.41</t>
  </si>
  <si>
    <t>3.7.42</t>
  </si>
  <si>
    <t>3.7.43</t>
  </si>
  <si>
    <t>3.7.44</t>
  </si>
  <si>
    <t>3.7.45</t>
  </si>
  <si>
    <t>3.7.46</t>
  </si>
  <si>
    <t>3.7.47</t>
  </si>
  <si>
    <t>3.7.48</t>
  </si>
  <si>
    <t>3.7.49</t>
  </si>
  <si>
    <t>3.7.50</t>
  </si>
  <si>
    <t>3.7.51</t>
  </si>
  <si>
    <t>3.7.52</t>
  </si>
  <si>
    <t>3.7.53</t>
  </si>
  <si>
    <t>3.7.54</t>
  </si>
  <si>
    <t>3.7.55</t>
  </si>
  <si>
    <t>3.7.56</t>
  </si>
  <si>
    <t>3.7.57</t>
  </si>
  <si>
    <t>3.7.58</t>
  </si>
  <si>
    <t>3.7.59</t>
  </si>
  <si>
    <t>3.7.60</t>
  </si>
  <si>
    <t>3.7.61</t>
  </si>
  <si>
    <t>3.7.62</t>
  </si>
  <si>
    <t>3.7.63</t>
  </si>
  <si>
    <t>3.7.64</t>
  </si>
  <si>
    <t>3.7.65</t>
  </si>
  <si>
    <t>3.9.1</t>
  </si>
  <si>
    <t>3.9.2</t>
  </si>
  <si>
    <t>3.9.3</t>
  </si>
  <si>
    <t>3.9.4</t>
  </si>
  <si>
    <t>3.9.5</t>
  </si>
  <si>
    <t>3.9.6</t>
  </si>
  <si>
    <t>3.9.7</t>
  </si>
  <si>
    <t>3.9.8</t>
  </si>
  <si>
    <t>3.9.9</t>
  </si>
  <si>
    <t>3.9.10</t>
  </si>
  <si>
    <t>3.9.11</t>
  </si>
  <si>
    <t>3.9.12</t>
  </si>
  <si>
    <t>3.9.13</t>
  </si>
  <si>
    <t>3.9.14</t>
  </si>
  <si>
    <t>3.9.15</t>
  </si>
  <si>
    <t>3.9.16</t>
  </si>
  <si>
    <t>3.10.1</t>
  </si>
  <si>
    <t>3.10.2</t>
  </si>
  <si>
    <t>3.10.3</t>
  </si>
  <si>
    <t>3.10.4</t>
  </si>
  <si>
    <t>3.11.1</t>
  </si>
  <si>
    <t>3.11.2</t>
  </si>
  <si>
    <t>3.11.3</t>
  </si>
  <si>
    <t>3.11.4</t>
  </si>
  <si>
    <t>3.11.5</t>
  </si>
  <si>
    <t>3.11.6</t>
  </si>
  <si>
    <t>3.11.7</t>
  </si>
  <si>
    <t>3.11.8</t>
  </si>
  <si>
    <t>3.11.9</t>
  </si>
  <si>
    <t>3.11.10</t>
  </si>
  <si>
    <t>3.11.11</t>
  </si>
  <si>
    <t>3.11.12</t>
  </si>
  <si>
    <t>3.11.13</t>
  </si>
  <si>
    <t>3.12.1</t>
  </si>
  <si>
    <t>3.12.2</t>
  </si>
  <si>
    <t>3.12.3</t>
  </si>
  <si>
    <t>3.12.4</t>
  </si>
  <si>
    <t>3.12.5</t>
  </si>
  <si>
    <t>3.13.1</t>
  </si>
  <si>
    <t>3.13.2</t>
  </si>
  <si>
    <t>3.13.3</t>
  </si>
  <si>
    <t>3.13.4</t>
  </si>
  <si>
    <t>3.14.1</t>
  </si>
  <si>
    <t>3.14.2</t>
  </si>
  <si>
    <t>3.14.3</t>
  </si>
  <si>
    <t>3.14.4</t>
  </si>
  <si>
    <t>3.14.5</t>
  </si>
  <si>
    <t>3.14.6</t>
  </si>
  <si>
    <t>3.14.7</t>
  </si>
  <si>
    <t>3.14.8</t>
  </si>
  <si>
    <t>1.1.1</t>
  </si>
  <si>
    <t>1.1</t>
  </si>
  <si>
    <t>1.2</t>
  </si>
  <si>
    <t>1.3</t>
  </si>
  <si>
    <t>1.4</t>
  </si>
  <si>
    <t>1.5</t>
  </si>
  <si>
    <t>1.6</t>
  </si>
  <si>
    <t>1.7</t>
  </si>
  <si>
    <t>1.8</t>
  </si>
  <si>
    <t>1.9</t>
  </si>
  <si>
    <t>1.10</t>
  </si>
  <si>
    <t>1.11</t>
  </si>
  <si>
    <t>1.12</t>
  </si>
  <si>
    <t>1.13</t>
  </si>
  <si>
    <t>1.14</t>
  </si>
  <si>
    <t>1.15</t>
  </si>
  <si>
    <t>1.16</t>
  </si>
  <si>
    <t>1.17</t>
  </si>
  <si>
    <t>1.18</t>
  </si>
  <si>
    <t>1.19</t>
  </si>
  <si>
    <t>1.20</t>
  </si>
  <si>
    <t>1.22</t>
  </si>
  <si>
    <t>1.21</t>
  </si>
  <si>
    <t>1.23</t>
  </si>
  <si>
    <t>1.24</t>
  </si>
  <si>
    <t>1.25</t>
  </si>
  <si>
    <t>1.26</t>
  </si>
  <si>
    <t>1.27</t>
  </si>
  <si>
    <t>1.28</t>
  </si>
  <si>
    <t>1.29</t>
  </si>
  <si>
    <t>1.30</t>
  </si>
  <si>
    <t>1.31</t>
  </si>
  <si>
    <t>1.32</t>
  </si>
  <si>
    <t>2.1</t>
  </si>
  <si>
    <t>3.1</t>
  </si>
  <si>
    <t>3.2</t>
  </si>
  <si>
    <t>3.3</t>
  </si>
  <si>
    <t>3.4</t>
  </si>
  <si>
    <t>3.5</t>
  </si>
  <si>
    <t>3.6</t>
  </si>
  <si>
    <t>3.7</t>
  </si>
  <si>
    <t>3.9</t>
  </si>
  <si>
    <t>3.10</t>
  </si>
  <si>
    <t>3.11</t>
  </si>
  <si>
    <t>3.12</t>
  </si>
  <si>
    <t>3.13</t>
  </si>
  <si>
    <t>3.14</t>
  </si>
  <si>
    <t>3.15</t>
  </si>
  <si>
    <t>DISCRIMINAÇÃO</t>
  </si>
  <si>
    <t>VALOR</t>
  </si>
  <si>
    <t>2</t>
  </si>
  <si>
    <t>3</t>
  </si>
  <si>
    <t>4</t>
  </si>
  <si>
    <t>% SIMPLES</t>
  </si>
  <si>
    <t>R$ SIMPLES</t>
  </si>
  <si>
    <t>% ACUMULADO</t>
  </si>
  <si>
    <t>R$ ACUMULADO</t>
  </si>
  <si>
    <t>OBJETO:</t>
  </si>
  <si>
    <t>CRONOGRAMA FÍSICO-FINANCEIRO</t>
  </si>
  <si>
    <t>COTAÇÕES/ENCARGOS</t>
  </si>
  <si>
    <t>1.6.1</t>
  </si>
  <si>
    <t>1.6.2</t>
  </si>
  <si>
    <t>OBS.: Os quantitativos dos itens existentes neste Registro de Preços foram mensurados de forma estimada e suas utilizações poderão ser definidas em serviço a ser realizado, respeitando os limites máximos previstos nessa planilha. Portanto, os quantitativos informados não são de responsabilidade do orçamentista. É importante salientar que para efeito de medição, serão pagos apenas os serviços executados e aprovados pela fiscalização.</t>
  </si>
  <si>
    <t>3.7.66</t>
  </si>
  <si>
    <t>3.7.67</t>
  </si>
  <si>
    <t>3.7.68</t>
  </si>
  <si>
    <t>3.7.69</t>
  </si>
  <si>
    <t>3.7.70</t>
  </si>
  <si>
    <t>3.7.71</t>
  </si>
  <si>
    <t>PLUG PVC P/ ESG PREDIAL 75MM</t>
  </si>
  <si>
    <t>PLUG PVC P/ ESG PREDIAL 100MM</t>
  </si>
  <si>
    <t>PLUG PVC P/ ESG PREDIAL 50MM</t>
  </si>
  <si>
    <t>PLUG PVC ROSCAVEL, 1/2", AGUA FRIA PREDIAL (NBR 5648)</t>
  </si>
  <si>
    <t>PLUG PVC, ROSCAVEL 1", PARA AGUA FRIA PREDIAL</t>
  </si>
  <si>
    <t>PLUG PVC, ROSCAVEL 3/4", PARA AGUA FRIA PREDIAL</t>
  </si>
  <si>
    <t>ADMINISTRAÇÃO LOCAL 6,23% TCU 2622/2013 - APENAS SOBRE SERVIÇOS E MÃO DE OBRA</t>
  </si>
  <si>
    <t>FORNECIMENTO DE MATERIAIS E LOCAÇÃO DE EQUIPAMENTOS</t>
  </si>
  <si>
    <t>CONTATOR TRIPOLAR, CORRENTE DE *22* A, TENSAO NOMINAL DE *500* V, CATEGORIA AC-2 E AC-3</t>
  </si>
  <si>
    <t>ELETROTÉCNICO COM ENCARGOS COMPLEMENTARES</t>
  </si>
  <si>
    <t>AUXILIAR DE ELETRICISTA COM ENCARGOS COMPLEMENTARES</t>
  </si>
  <si>
    <t>MAGAZINE LUIZA</t>
  </si>
  <si>
    <t>SHOPTIME</t>
  </si>
  <si>
    <t>Spotlux Ind e Com de Equipamentos para Iluminação - CNPJ 05.438.524/0001-82 - CONTATO: Cristiane Soares (41) 3019-8090</t>
  </si>
  <si>
    <t>Spotlux Ind e Com de Equipamentos para Iluminação</t>
  </si>
  <si>
    <t>LED MAX</t>
  </si>
  <si>
    <t>E019</t>
  </si>
  <si>
    <t>MACOM MRO</t>
  </si>
  <si>
    <t>CONSTRUÇÃO ESTILO</t>
  </si>
  <si>
    <t>PAINEL DE PREÇOS - MINISTÉRIO DA ECONOMIA</t>
  </si>
  <si>
    <t>TELHA NORTE</t>
  </si>
  <si>
    <t>PONTO FRIO</t>
  </si>
  <si>
    <t>CARREFOUR</t>
  </si>
  <si>
    <t>EWG</t>
  </si>
  <si>
    <t>POTIGUAR</t>
  </si>
  <si>
    <t>COPAFER</t>
  </si>
  <si>
    <t>E022</t>
  </si>
  <si>
    <t>E023</t>
  </si>
  <si>
    <t>E024</t>
  </si>
  <si>
    <t>LEROY MERLIM</t>
  </si>
  <si>
    <t>CACIQUE HOME CENTER</t>
  </si>
  <si>
    <t>CIMENTO PORTLAND COMPOSTO CP II-32 (SACO DE 50 KG)</t>
  </si>
  <si>
    <t>50KG</t>
  </si>
  <si>
    <t>REFERÊNCIA: SUDECAP 09/2020 (DESONERADA), SINAPI 11/2020 (DESONERADA) SETOP 09/2020 (DESONERADA)</t>
  </si>
  <si>
    <t>04</t>
  </si>
  <si>
    <t>6</t>
  </si>
  <si>
    <t>7</t>
  </si>
  <si>
    <t>8</t>
  </si>
  <si>
    <t>5</t>
  </si>
  <si>
    <t>APÓS PESQUISA DE PREÇO PELA INTERNET FOI ENCONTRADA SOMENTE UMA COTAÇÃO DESSE PRODUTO</t>
  </si>
</sst>
</file>

<file path=xl/styles.xml><?xml version="1.0" encoding="utf-8"?>
<styleSheet xmlns="http://schemas.openxmlformats.org/spreadsheetml/2006/main">
  <numFmts count="22">
    <numFmt numFmtId="44" formatCode="_-&quot;R$&quot;\ * #,##0.00_-;\-&quot;R$&quot;\ * #,##0.00_-;_-&quot;R$&quot;\ * &quot;-&quot;??_-;_-@_-"/>
    <numFmt numFmtId="43" formatCode="_-* #,##0.00_-;\-* #,##0.00_-;_-* &quot;-&quot;??_-;_-@_-"/>
    <numFmt numFmtId="164" formatCode="_(&quot;R$ &quot;* #,##0.00_);_(&quot;R$ &quot;* \(#,##0.00\);_(&quot;R$ &quot;* \-??_);_(@_)"/>
    <numFmt numFmtId="165" formatCode="_-* #,##0.00_-;\-* #,##0.00_-;_-* \-??_-;_-@_-"/>
    <numFmt numFmtId="166" formatCode="_(* #,##0.00_);_(* \(#,##0.00\);_(* \-??_);_(@_)"/>
    <numFmt numFmtId="167" formatCode="_(&quot;R$ &quot;* #,##0.00_);_(&quot;R$ &quot;* \(#,##0.00\);_(&quot;R$ &quot;* &quot;-&quot;??_);_(@_)"/>
    <numFmt numFmtId="168" formatCode="&quot;R$ &quot;#,##0_);\(&quot;R$ &quot;#,##0\)"/>
    <numFmt numFmtId="169" formatCode="_(* #,##0.00_);_(* \(#,##0.00\);_(* &quot;-&quot;??_);_(@_)"/>
    <numFmt numFmtId="170" formatCode="General_)"/>
    <numFmt numFmtId="171" formatCode="_([$€-2]* #,##0.00_);_([$€-2]* \(#,##0.00\);_([$€-2]* \-??_)"/>
    <numFmt numFmtId="172" formatCode="_([$€]* #,##0.00_);_([$€]* \(#,##0.00\);_([$€]* &quot;-&quot;??_);_(@_)"/>
    <numFmt numFmtId="173" formatCode="[$-416]mmm\-yy;@"/>
    <numFmt numFmtId="174" formatCode="0.000%"/>
    <numFmt numFmtId="175" formatCode="_(\ #,##0.00_);_(\ \(#,##0.00\);_(\ &quot;-&quot;??_);_(@_)"/>
    <numFmt numFmtId="176" formatCode="_-&quot;R$&quot;\ * #,##0.00000_-;\-&quot;R$&quot;\ * #,##0.00000_-;_-&quot;R$&quot;\ * &quot;-&quot;??_-;_-@_-"/>
    <numFmt numFmtId="177" formatCode="&quot;R$&quot;\ #,##0.0000;[Red]\-&quot;R$&quot;\ #,##0.0000"/>
    <numFmt numFmtId="178" formatCode="&quot;R$&quot;\ #,##0.00"/>
    <numFmt numFmtId="179" formatCode="_-* #,##0\ _P_t_s_-;\-* #,##0\ _P_t_s_-;_-* &quot;-&quot;\ _P_t_s_-;_-@_-"/>
    <numFmt numFmtId="180" formatCode="_-* #,##0.00\ _P_t_s_-;\-* #,##0.00\ _P_t_s_-;_-* &quot;-&quot;??\ _P_t_s_-;_-@_-"/>
    <numFmt numFmtId="181" formatCode="_-* #,##0\ &quot;Pts&quot;_-;\-* #,##0\ &quot;Pts&quot;_-;_-* &quot;-&quot;\ &quot;Pts&quot;_-;_-@_-"/>
    <numFmt numFmtId="182" formatCode="_-* #,##0.00\ &quot;Pts&quot;_-;\-* #,##0.00\ &quot;Pts&quot;_-;_-* &quot;-&quot;??\ &quot;Pts&quot;_-;_-@_-"/>
    <numFmt numFmtId="183" formatCode="#,##0.00000"/>
  </numFmts>
  <fonts count="74">
    <font>
      <sz val="11"/>
      <color theme="1"/>
      <name val="Calibri"/>
      <family val="2"/>
      <scheme val="minor"/>
    </font>
    <font>
      <sz val="11"/>
      <color indexed="8"/>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9"/>
      <name val="Arial"/>
      <family val="2"/>
    </font>
    <font>
      <b/>
      <sz val="11"/>
      <color indexed="63"/>
      <name val="Calibri"/>
      <family val="2"/>
    </font>
    <font>
      <sz val="11"/>
      <color indexed="10"/>
      <name val="Calibri"/>
      <family val="2"/>
    </font>
    <font>
      <i/>
      <sz val="11"/>
      <color indexed="23"/>
      <name val="Calibri"/>
      <family val="2"/>
    </font>
    <font>
      <b/>
      <sz val="11"/>
      <color indexed="8"/>
      <name val="Calibri"/>
      <family val="2"/>
    </font>
    <font>
      <b/>
      <sz val="15"/>
      <color indexed="54"/>
      <name val="Calibri"/>
      <family val="2"/>
    </font>
    <font>
      <b/>
      <sz val="13"/>
      <color indexed="54"/>
      <name val="Calibri"/>
      <family val="2"/>
    </font>
    <font>
      <b/>
      <sz val="11"/>
      <color indexed="54"/>
      <name val="Calibri"/>
      <family val="2"/>
    </font>
    <font>
      <sz val="18"/>
      <color indexed="54"/>
      <name val="Calibri Light"/>
      <family val="2"/>
    </font>
    <font>
      <b/>
      <sz val="10"/>
      <name val="Arial"/>
      <family val="2"/>
    </font>
    <font>
      <sz val="12"/>
      <name val="Arial"/>
      <family val="2"/>
    </font>
    <font>
      <sz val="8"/>
      <name val="Arial"/>
      <family val="2"/>
    </font>
    <font>
      <sz val="14"/>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0"/>
      <name val="Arial"/>
      <family val="2"/>
      <charset val="1"/>
    </font>
    <font>
      <sz val="11"/>
      <color indexed="8"/>
      <name val="Calibri"/>
      <family val="2"/>
      <charset val="1"/>
    </font>
    <font>
      <b/>
      <sz val="18"/>
      <color indexed="56"/>
      <name val="Cambria"/>
      <family val="2"/>
      <charset val="1"/>
    </font>
    <font>
      <sz val="10"/>
      <name val="Courier New"/>
      <family val="3"/>
      <charset val="1"/>
    </font>
    <font>
      <b/>
      <sz val="10"/>
      <color indexed="53"/>
      <name val="Arial Black"/>
      <family val="2"/>
      <charset val="1"/>
    </font>
    <font>
      <b/>
      <sz val="15"/>
      <color indexed="48"/>
      <name val="Calibri"/>
      <family val="2"/>
      <charset val="1"/>
    </font>
    <font>
      <sz val="10"/>
      <name val="Courier"/>
      <family val="3"/>
    </font>
    <font>
      <sz val="8"/>
      <name val="Arial"/>
      <family val="2"/>
      <charset val="1"/>
    </font>
    <font>
      <b/>
      <sz val="8"/>
      <name val="Times New Roman"/>
      <family val="1"/>
    </font>
    <font>
      <b/>
      <sz val="12"/>
      <name val="Calibri"/>
      <family val="2"/>
    </font>
    <font>
      <sz val="11"/>
      <color indexed="8"/>
      <name val="Calibri"/>
      <family val="2"/>
    </font>
    <font>
      <b/>
      <sz val="11"/>
      <color indexed="8"/>
      <name val="Calibri"/>
      <family val="2"/>
    </font>
    <font>
      <sz val="11"/>
      <color indexed="8"/>
      <name val="Calibri"/>
      <family val="2"/>
    </font>
    <font>
      <b/>
      <sz val="12"/>
      <name val="Calibri"/>
      <family val="2"/>
    </font>
    <font>
      <sz val="8"/>
      <name val="Calibri"/>
      <family val="2"/>
    </font>
    <font>
      <b/>
      <sz val="8"/>
      <name val="Calibri"/>
      <family val="2"/>
    </font>
    <font>
      <b/>
      <sz val="10"/>
      <color indexed="8"/>
      <name val="Arial"/>
      <family val="2"/>
    </font>
    <font>
      <b/>
      <sz val="15"/>
      <name val="Arial"/>
      <family val="2"/>
    </font>
    <font>
      <u/>
      <sz val="10"/>
      <color indexed="36"/>
      <name val="Arial"/>
      <family val="2"/>
    </font>
    <font>
      <b/>
      <sz val="9"/>
      <name val="Times New Roman"/>
      <family val="1"/>
    </font>
    <font>
      <sz val="10"/>
      <color indexed="8"/>
      <name val="Arial"/>
      <family val="2"/>
    </font>
    <font>
      <sz val="11"/>
      <color theme="1"/>
      <name val="Calibri"/>
      <family val="2"/>
      <scheme val="minor"/>
    </font>
    <font>
      <sz val="11"/>
      <color theme="1"/>
      <name val="Calibri"/>
      <family val="2"/>
    </font>
    <font>
      <sz val="11"/>
      <color rgb="FF000000"/>
      <name val="Calibri"/>
      <family val="2"/>
    </font>
    <font>
      <sz val="11"/>
      <color rgb="FF000000"/>
      <name val="Calibri"/>
      <family val="2"/>
      <charset val="1"/>
    </font>
    <font>
      <b/>
      <sz val="11"/>
      <color theme="1"/>
      <name val="Calibri"/>
      <family val="2"/>
      <scheme val="minor"/>
    </font>
    <font>
      <sz val="10"/>
      <color theme="1"/>
      <name val="Arial"/>
      <family val="2"/>
    </font>
    <font>
      <b/>
      <sz val="11"/>
      <name val="Calibri"/>
      <family val="2"/>
      <scheme val="minor"/>
    </font>
    <font>
      <sz val="11"/>
      <name val="Calibri"/>
      <family val="2"/>
      <scheme val="minor"/>
    </font>
    <font>
      <sz val="11"/>
      <color theme="1"/>
      <name val="Times New Roman"/>
      <family val="1"/>
    </font>
    <font>
      <b/>
      <sz val="11"/>
      <color theme="1"/>
      <name val="Times New Roman"/>
      <family val="1"/>
    </font>
    <font>
      <b/>
      <sz val="18"/>
      <color theme="1"/>
      <name val="Times New Roman"/>
      <family val="1"/>
    </font>
    <font>
      <b/>
      <sz val="12"/>
      <color theme="1"/>
      <name val="Times New Roman"/>
      <family val="1"/>
    </font>
  </fonts>
  <fills count="50">
    <fill>
      <patternFill patternType="none"/>
    </fill>
    <fill>
      <patternFill patternType="gray125"/>
    </fill>
    <fill>
      <patternFill patternType="solid">
        <fgColor indexed="31"/>
      </patternFill>
    </fill>
    <fill>
      <patternFill patternType="solid">
        <fgColor indexed="27"/>
        <bgColor indexed="41"/>
      </patternFill>
    </fill>
    <fill>
      <patternFill patternType="solid">
        <fgColor indexed="45"/>
      </patternFill>
    </fill>
    <fill>
      <patternFill patternType="solid">
        <fgColor indexed="47"/>
        <bgColor indexed="42"/>
      </patternFill>
    </fill>
    <fill>
      <patternFill patternType="solid">
        <fgColor indexed="42"/>
      </patternFill>
    </fill>
    <fill>
      <patternFill patternType="solid">
        <fgColor indexed="42"/>
        <bgColor indexed="31"/>
      </patternFill>
    </fill>
    <fill>
      <patternFill patternType="solid">
        <fgColor indexed="46"/>
      </patternFill>
    </fill>
    <fill>
      <patternFill patternType="solid">
        <fgColor indexed="26"/>
        <bgColor indexed="9"/>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43"/>
        <bgColor indexed="26"/>
      </patternFill>
    </fill>
    <fill>
      <patternFill patternType="solid">
        <fgColor indexed="24"/>
        <bgColor indexed="46"/>
      </patternFill>
    </fill>
    <fill>
      <patternFill patternType="solid">
        <fgColor indexed="51"/>
      </patternFill>
    </fill>
    <fill>
      <patternFill patternType="solid">
        <fgColor indexed="30"/>
      </patternFill>
    </fill>
    <fill>
      <patternFill patternType="solid">
        <fgColor indexed="22"/>
        <bgColor indexed="44"/>
      </patternFill>
    </fill>
    <fill>
      <patternFill patternType="solid">
        <f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7"/>
        <bgColor indexed="21"/>
      </patternFill>
    </fill>
    <fill>
      <patternFill patternType="solid">
        <fgColor indexed="22"/>
      </patternFill>
    </fill>
    <fill>
      <patternFill patternType="solid">
        <fgColor indexed="9"/>
        <bgColor indexed="41"/>
      </patternFill>
    </fill>
    <fill>
      <patternFill patternType="solid">
        <fgColor indexed="55"/>
      </patternFill>
    </fill>
    <fill>
      <patternFill patternType="solid">
        <fgColor indexed="55"/>
        <bgColor indexed="46"/>
      </patternFill>
    </fill>
    <fill>
      <patternFill patternType="solid">
        <fgColor indexed="62"/>
      </patternFill>
    </fill>
    <fill>
      <patternFill patternType="solid">
        <fgColor indexed="10"/>
      </patternFill>
    </fill>
    <fill>
      <patternFill patternType="solid">
        <fgColor indexed="53"/>
        <bgColor indexed="52"/>
      </patternFill>
    </fill>
    <fill>
      <patternFill patternType="solid">
        <fgColor indexed="57"/>
      </patternFill>
    </fill>
    <fill>
      <patternFill patternType="solid">
        <fgColor indexed="51"/>
        <bgColor indexed="13"/>
      </patternFill>
    </fill>
    <fill>
      <patternFill patternType="solid">
        <fgColor indexed="62"/>
        <bgColor indexed="56"/>
      </patternFill>
    </fill>
    <fill>
      <patternFill patternType="solid">
        <fgColor indexed="53"/>
      </patternFill>
    </fill>
    <fill>
      <patternFill patternType="solid">
        <fgColor indexed="31"/>
        <bgColor indexed="22"/>
      </patternFill>
    </fill>
    <fill>
      <patternFill patternType="solid">
        <fgColor indexed="45"/>
        <bgColor indexed="29"/>
      </patternFill>
    </fill>
    <fill>
      <patternFill patternType="solid">
        <fgColor indexed="43"/>
      </patternFill>
    </fill>
    <fill>
      <patternFill patternType="solid">
        <fgColor indexed="26"/>
      </patternFill>
    </fill>
    <fill>
      <patternFill patternType="solid">
        <fgColor indexed="8"/>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9"/>
        <bgColor indexed="64"/>
      </patternFill>
    </fill>
    <fill>
      <patternFill patternType="solid">
        <fgColor indexed="30"/>
        <bgColor indexed="64"/>
      </patternFill>
    </fill>
    <fill>
      <patternFill patternType="solid">
        <fgColor indexed="31"/>
        <bgColor indexed="64"/>
      </patternFill>
    </fill>
    <fill>
      <patternFill patternType="solid">
        <fgColor indexed="9"/>
        <bgColor indexed="26"/>
      </patternFill>
    </fill>
    <fill>
      <patternFill patternType="solid">
        <fgColor theme="0" tint="-0.14999847407452621"/>
        <bgColor indexed="64"/>
      </patternFill>
    </fill>
    <fill>
      <patternFill patternType="solid">
        <fgColor theme="0"/>
        <bgColor indexed="64"/>
      </patternFill>
    </fill>
  </fills>
  <borders count="6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44"/>
      </left>
      <right style="thin">
        <color indexed="44"/>
      </right>
      <top style="thin">
        <color indexed="44"/>
      </top>
      <bottom style="thin">
        <color indexed="4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thick">
        <color indexed="24"/>
      </bottom>
      <diagonal/>
    </border>
    <border>
      <left/>
      <right/>
      <top/>
      <bottom style="medium">
        <color indexed="30"/>
      </bottom>
      <diagonal/>
    </border>
    <border>
      <left/>
      <right/>
      <top/>
      <bottom style="medium">
        <color indexed="24"/>
      </bottom>
      <diagonal/>
    </border>
    <border>
      <left/>
      <right/>
      <top style="thin">
        <color indexed="62"/>
      </top>
      <bottom style="double">
        <color indexed="62"/>
      </bottom>
      <diagonal/>
    </border>
    <border>
      <left/>
      <right/>
      <top style="thin">
        <color indexed="49"/>
      </top>
      <bottom style="double">
        <color indexed="49"/>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359">
    <xf numFmtId="0" fontId="0" fillId="0" borderId="0"/>
    <xf numFmtId="169" fontId="35" fillId="0" borderId="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5" fillId="3"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5" fillId="5"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5" fillId="9"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5" fillId="7"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5" fillId="9"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9"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5" fillId="3"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3"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5" fillId="5"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5"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5" fillId="7"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7"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5" fillId="1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5" fillId="16"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5" fillId="15"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5"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6" fillId="16"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6"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6" fillId="5"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5"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6" fillId="19"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6" fillId="15"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5"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6" fillId="22"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6" fillId="24"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17" fillId="3"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3"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7" fillId="26" borderId="1" applyNumberFormat="0" applyAlignment="0" applyProtection="0"/>
    <xf numFmtId="0" fontId="7" fillId="26" borderId="1" applyNumberFormat="0" applyAlignment="0" applyProtection="0"/>
    <xf numFmtId="0" fontId="7" fillId="26" borderId="1" applyNumberFormat="0" applyAlignment="0" applyProtection="0"/>
    <xf numFmtId="0" fontId="7" fillId="26" borderId="1" applyNumberFormat="0" applyAlignment="0" applyProtection="0"/>
    <xf numFmtId="0" fontId="7" fillId="26" borderId="1" applyNumberFormat="0" applyAlignment="0" applyProtection="0"/>
    <xf numFmtId="0" fontId="7" fillId="26" borderId="1" applyNumberFormat="0" applyAlignment="0" applyProtection="0"/>
    <xf numFmtId="0" fontId="18" fillId="26" borderId="1" applyNumberFormat="0" applyAlignment="0" applyProtection="0"/>
    <xf numFmtId="0" fontId="18" fillId="25" borderId="1" applyNumberFormat="0" applyAlignment="0" applyProtection="0"/>
    <xf numFmtId="0" fontId="18" fillId="25" borderId="1" applyNumberFormat="0" applyAlignment="0" applyProtection="0"/>
    <xf numFmtId="0" fontId="18" fillId="25" borderId="1" applyNumberFormat="0" applyAlignment="0" applyProtection="0"/>
    <xf numFmtId="0" fontId="18" fillId="26" borderId="1" applyNumberFormat="0" applyAlignment="0" applyProtection="0"/>
    <xf numFmtId="0" fontId="18" fillId="25" borderId="1" applyNumberFormat="0" applyAlignment="0" applyProtection="0"/>
    <xf numFmtId="0" fontId="18" fillId="25" borderId="1" applyNumberFormat="0" applyAlignment="0" applyProtection="0"/>
    <xf numFmtId="0" fontId="18" fillId="25" borderId="1" applyNumberFormat="0" applyAlignment="0" applyProtection="0"/>
    <xf numFmtId="0" fontId="18" fillId="25" borderId="1" applyNumberFormat="0" applyAlignment="0" applyProtection="0"/>
    <xf numFmtId="0" fontId="18" fillId="25" borderId="1" applyNumberFormat="0" applyAlignment="0" applyProtection="0"/>
    <xf numFmtId="0" fontId="18" fillId="25" borderId="1" applyNumberFormat="0" applyAlignment="0" applyProtection="0"/>
    <xf numFmtId="0" fontId="18" fillId="25" borderId="1" applyNumberFormat="0" applyAlignment="0" applyProtection="0"/>
    <xf numFmtId="0" fontId="18" fillId="25" borderId="1" applyNumberFormat="0" applyAlignment="0" applyProtection="0"/>
    <xf numFmtId="0" fontId="18" fillId="25" borderId="1" applyNumberFormat="0" applyAlignment="0" applyProtection="0"/>
    <xf numFmtId="0" fontId="7" fillId="26" borderId="1" applyNumberFormat="0" applyAlignment="0" applyProtection="0"/>
    <xf numFmtId="0" fontId="7" fillId="26" borderId="1" applyNumberFormat="0" applyAlignment="0" applyProtection="0"/>
    <xf numFmtId="0" fontId="7" fillId="26" borderId="1" applyNumberFormat="0" applyAlignment="0" applyProtection="0"/>
    <xf numFmtId="0" fontId="7" fillId="26" borderId="1" applyNumberFormat="0" applyAlignment="0" applyProtection="0"/>
    <xf numFmtId="0" fontId="9" fillId="28" borderId="2" applyNumberFormat="0" applyAlignment="0" applyProtection="0"/>
    <xf numFmtId="0" fontId="9" fillId="28" borderId="2" applyNumberFormat="0" applyAlignment="0" applyProtection="0"/>
    <xf numFmtId="0" fontId="9" fillId="28" borderId="2" applyNumberFormat="0" applyAlignment="0" applyProtection="0"/>
    <xf numFmtId="0" fontId="9" fillId="28" borderId="2" applyNumberFormat="0" applyAlignment="0" applyProtection="0"/>
    <xf numFmtId="0" fontId="9" fillId="28" borderId="2" applyNumberFormat="0" applyAlignment="0" applyProtection="0"/>
    <xf numFmtId="0" fontId="9" fillId="28" borderId="2" applyNumberFormat="0" applyAlignment="0" applyProtection="0"/>
    <xf numFmtId="0" fontId="19" fillId="28" borderId="2" applyNumberFormat="0" applyAlignment="0" applyProtection="0"/>
    <xf numFmtId="0" fontId="19" fillId="27" borderId="2" applyNumberFormat="0" applyAlignment="0" applyProtection="0"/>
    <xf numFmtId="0" fontId="19" fillId="27" borderId="2" applyNumberFormat="0" applyAlignment="0" applyProtection="0"/>
    <xf numFmtId="0" fontId="19" fillId="28" borderId="2" applyNumberFormat="0" applyAlignment="0" applyProtection="0"/>
    <xf numFmtId="0" fontId="19" fillId="27" borderId="2" applyNumberFormat="0" applyAlignment="0" applyProtection="0"/>
    <xf numFmtId="0" fontId="19" fillId="27" borderId="2" applyNumberFormat="0" applyAlignment="0" applyProtection="0"/>
    <xf numFmtId="0" fontId="19" fillId="27" borderId="2" applyNumberFormat="0" applyAlignment="0" applyProtection="0"/>
    <xf numFmtId="0" fontId="19" fillId="27" borderId="2" applyNumberFormat="0" applyAlignment="0" applyProtection="0"/>
    <xf numFmtId="0" fontId="9" fillId="28" borderId="2" applyNumberFormat="0" applyAlignment="0" applyProtection="0"/>
    <xf numFmtId="0" fontId="9" fillId="28" borderId="2" applyNumberFormat="0" applyAlignment="0" applyProtection="0"/>
    <xf numFmtId="0" fontId="9" fillId="28" borderId="2" applyNumberFormat="0" applyAlignment="0" applyProtection="0"/>
    <xf numFmtId="0" fontId="9" fillId="28" borderId="2" applyNumberFormat="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20"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6" fillId="22"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2"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6" fillId="31"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31"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6" fillId="33"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33"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3" fillId="33"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6" fillId="34"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34"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3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6" fillId="24"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24"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5" fillId="5" borderId="1" applyNumberFormat="0" applyAlignment="0" applyProtection="0"/>
    <xf numFmtId="0" fontId="5" fillId="5" borderId="1" applyNumberFormat="0" applyAlignment="0" applyProtection="0"/>
    <xf numFmtId="0" fontId="5" fillId="5" borderId="1" applyNumberFormat="0" applyAlignment="0" applyProtection="0"/>
    <xf numFmtId="0" fontId="5" fillId="5" borderId="1" applyNumberFormat="0" applyAlignment="0" applyProtection="0"/>
    <xf numFmtId="0" fontId="5" fillId="5" borderId="1" applyNumberFormat="0" applyAlignment="0" applyProtection="0"/>
    <xf numFmtId="0" fontId="5" fillId="5" borderId="1" applyNumberFormat="0" applyAlignment="0" applyProtection="0"/>
    <xf numFmtId="0" fontId="21" fillId="5" borderId="1" applyNumberFormat="0" applyAlignment="0" applyProtection="0"/>
    <xf numFmtId="0" fontId="21" fillId="11" borderId="1" applyNumberFormat="0" applyAlignment="0" applyProtection="0"/>
    <xf numFmtId="0" fontId="21" fillId="11" borderId="1" applyNumberFormat="0" applyAlignment="0" applyProtection="0"/>
    <xf numFmtId="0" fontId="21" fillId="11" borderId="1" applyNumberFormat="0" applyAlignment="0" applyProtection="0"/>
    <xf numFmtId="0" fontId="21" fillId="5" borderId="1" applyNumberFormat="0" applyAlignment="0" applyProtection="0"/>
    <xf numFmtId="0" fontId="21" fillId="11" borderId="1" applyNumberFormat="0" applyAlignment="0" applyProtection="0"/>
    <xf numFmtId="0" fontId="21" fillId="11" borderId="1" applyNumberFormat="0" applyAlignment="0" applyProtection="0"/>
    <xf numFmtId="0" fontId="21" fillId="11" borderId="1" applyNumberFormat="0" applyAlignment="0" applyProtection="0"/>
    <xf numFmtId="0" fontId="21" fillId="11" borderId="1" applyNumberFormat="0" applyAlignment="0" applyProtection="0"/>
    <xf numFmtId="0" fontId="21" fillId="11" borderId="1" applyNumberFormat="0" applyAlignment="0" applyProtection="0"/>
    <xf numFmtId="0" fontId="21" fillId="11" borderId="1" applyNumberFormat="0" applyAlignment="0" applyProtection="0"/>
    <xf numFmtId="0" fontId="21" fillId="11" borderId="1" applyNumberFormat="0" applyAlignment="0" applyProtection="0"/>
    <xf numFmtId="0" fontId="21" fillId="11" borderId="1" applyNumberFormat="0" applyAlignment="0" applyProtection="0"/>
    <xf numFmtId="0" fontId="21" fillId="11" borderId="1" applyNumberFormat="0" applyAlignment="0" applyProtection="0"/>
    <xf numFmtId="0" fontId="5" fillId="5" borderId="1" applyNumberFormat="0" applyAlignment="0" applyProtection="0"/>
    <xf numFmtId="0" fontId="5" fillId="5" borderId="1" applyNumberFormat="0" applyAlignment="0" applyProtection="0"/>
    <xf numFmtId="0" fontId="5" fillId="5" borderId="1" applyNumberFormat="0" applyAlignment="0" applyProtection="0"/>
    <xf numFmtId="0" fontId="5" fillId="5" borderId="1" applyNumberFormat="0" applyAlignment="0" applyProtection="0"/>
    <xf numFmtId="171" fontId="35" fillId="0" borderId="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0" fontId="41" fillId="0" borderId="0"/>
    <xf numFmtId="0" fontId="41" fillId="0" borderId="0"/>
    <xf numFmtId="9" fontId="41" fillId="0" borderId="0" applyBorder="0" applyProtection="0"/>
    <xf numFmtId="9" fontId="41" fillId="0" borderId="0" applyBorder="0" applyProtection="0"/>
    <xf numFmtId="9" fontId="41" fillId="0" borderId="0"/>
    <xf numFmtId="0" fontId="42" fillId="0" borderId="0"/>
    <xf numFmtId="0" fontId="43" fillId="0" borderId="0"/>
    <xf numFmtId="0" fontId="15" fillId="36" borderId="0" applyNumberFormat="0" applyBorder="0" applyAlignment="0" applyProtection="0"/>
    <xf numFmtId="0" fontId="59" fillId="0" borderId="0" applyNumberFormat="0" applyFill="0" applyBorder="0" applyAlignment="0" applyProtection="0">
      <alignment vertical="top"/>
      <protection locked="0"/>
    </xf>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22" fillId="37"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37"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44" fillId="0" borderId="0"/>
    <xf numFmtId="179" fontId="14" fillId="0" borderId="0" applyFont="0" applyFill="0" applyBorder="0" applyAlignment="0" applyProtection="0"/>
    <xf numFmtId="180" fontId="14" fillId="0" borderId="0" applyFont="0" applyFill="0" applyBorder="0" applyAlignment="0" applyProtection="0"/>
    <xf numFmtId="44" fontId="51" fillId="0" borderId="0" applyFont="0" applyFill="0" applyBorder="0" applyAlignment="0" applyProtection="0"/>
    <xf numFmtId="44" fontId="62" fillId="0" borderId="0" applyFont="0" applyFill="0" applyBorder="0" applyAlignment="0" applyProtection="0"/>
    <xf numFmtId="44" fontId="14" fillId="0" borderId="0" applyFont="0" applyFill="0" applyBorder="0" applyAlignment="0" applyProtection="0"/>
    <xf numFmtId="167" fontId="14"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169" fontId="53" fillId="0" borderId="0" applyFont="0" applyFill="0" applyBorder="0" applyAlignment="0" applyProtection="0"/>
    <xf numFmtId="169" fontId="53" fillId="0" borderId="0" applyFont="0" applyFill="0" applyBorder="0" applyAlignment="0" applyProtection="0"/>
    <xf numFmtId="169" fontId="53"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169" fontId="53" fillId="0" borderId="0" applyFont="0" applyFill="0" applyBorder="0" applyAlignment="0" applyProtection="0"/>
    <xf numFmtId="164" fontId="14" fillId="0" borderId="0" applyFill="0" applyBorder="0" applyAlignment="0" applyProtection="0"/>
    <xf numFmtId="181" fontId="14" fillId="0" borderId="0" applyFont="0" applyFill="0" applyBorder="0" applyAlignment="0" applyProtection="0"/>
    <xf numFmtId="182" fontId="14" fillId="0" borderId="0" applyFont="0" applyFill="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23" fillId="15"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3" fillId="15"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170" fontId="47" fillId="0" borderId="0"/>
    <xf numFmtId="0" fontId="62" fillId="0" borderId="0"/>
    <xf numFmtId="0" fontId="14" fillId="0" borderId="0"/>
    <xf numFmtId="0" fontId="14" fillId="0" borderId="0"/>
    <xf numFmtId="0" fontId="63" fillId="0" borderId="0"/>
    <xf numFmtId="0" fontId="14" fillId="0" borderId="0"/>
    <xf numFmtId="0" fontId="63" fillId="0" borderId="0"/>
    <xf numFmtId="0" fontId="62" fillId="0" borderId="0"/>
    <xf numFmtId="0" fontId="14" fillId="0" borderId="0"/>
    <xf numFmtId="0" fontId="63" fillId="0" borderId="0"/>
    <xf numFmtId="0" fontId="63" fillId="0" borderId="0"/>
    <xf numFmtId="0" fontId="63" fillId="0" borderId="0"/>
    <xf numFmtId="0" fontId="63" fillId="0" borderId="0"/>
    <xf numFmtId="0" fontId="14" fillId="0" borderId="0"/>
    <xf numFmtId="0" fontId="14" fillId="0" borderId="0"/>
    <xf numFmtId="0" fontId="63" fillId="0" borderId="0"/>
    <xf numFmtId="0" fontId="63" fillId="0" borderId="0"/>
    <xf numFmtId="0" fontId="63" fillId="0" borderId="0"/>
    <xf numFmtId="0" fontId="63" fillId="0" borderId="0"/>
    <xf numFmtId="0" fontId="14" fillId="0" borderId="0"/>
    <xf numFmtId="0" fontId="63" fillId="0" borderId="0"/>
    <xf numFmtId="0" fontId="14" fillId="0" borderId="0"/>
    <xf numFmtId="0" fontId="63" fillId="0" borderId="0"/>
    <xf numFmtId="0" fontId="14" fillId="0" borderId="0"/>
    <xf numFmtId="0" fontId="14" fillId="0" borderId="0"/>
    <xf numFmtId="0" fontId="14" fillId="0" borderId="0"/>
    <xf numFmtId="0" fontId="14" fillId="0" borderId="0"/>
    <xf numFmtId="0" fontId="63" fillId="0" borderId="0"/>
    <xf numFmtId="0" fontId="63" fillId="0" borderId="0"/>
    <xf numFmtId="0" fontId="6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2" fillId="0" borderId="0"/>
    <xf numFmtId="0" fontId="14" fillId="0" borderId="0"/>
    <xf numFmtId="0" fontId="14" fillId="0" borderId="0"/>
    <xf numFmtId="0" fontId="14" fillId="0" borderId="0"/>
    <xf numFmtId="0" fontId="14" fillId="0" borderId="0"/>
    <xf numFmtId="0" fontId="14" fillId="0" borderId="0"/>
    <xf numFmtId="0" fontId="14" fillId="0" borderId="0"/>
    <xf numFmtId="0" fontId="62" fillId="0" borderId="0"/>
    <xf numFmtId="0" fontId="62" fillId="0" borderId="0"/>
    <xf numFmtId="0" fontId="14" fillId="0" borderId="0"/>
    <xf numFmtId="0" fontId="14" fillId="0" borderId="0"/>
    <xf numFmtId="0" fontId="6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3" fillId="0" borderId="0"/>
    <xf numFmtId="0" fontId="63" fillId="0" borderId="0"/>
    <xf numFmtId="0" fontId="14" fillId="0" borderId="0"/>
    <xf numFmtId="0" fontId="63" fillId="0" borderId="0"/>
    <xf numFmtId="0" fontId="14" fillId="0" borderId="0"/>
    <xf numFmtId="0" fontId="14" fillId="0" borderId="0"/>
    <xf numFmtId="0" fontId="14" fillId="0" borderId="0"/>
    <xf numFmtId="0" fontId="14" fillId="0" borderId="0"/>
    <xf numFmtId="0" fontId="14" fillId="0" borderId="0"/>
    <xf numFmtId="0" fontId="63" fillId="0" borderId="0"/>
    <xf numFmtId="0" fontId="63" fillId="0" borderId="0"/>
    <xf numFmtId="0" fontId="63" fillId="0" borderId="0"/>
    <xf numFmtId="0" fontId="63" fillId="0" borderId="0"/>
    <xf numFmtId="0" fontId="63"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2" fillId="0" borderId="0"/>
    <xf numFmtId="0" fontId="14" fillId="0" borderId="0"/>
    <xf numFmtId="0" fontId="15" fillId="0" borderId="0"/>
    <xf numFmtId="0" fontId="15" fillId="0" borderId="0"/>
    <xf numFmtId="0" fontId="15" fillId="0" borderId="0"/>
    <xf numFmtId="0" fontId="15" fillId="0" borderId="0"/>
    <xf numFmtId="0" fontId="15" fillId="0" borderId="0"/>
    <xf numFmtId="0" fontId="15" fillId="0" borderId="0"/>
    <xf numFmtId="0" fontId="48" fillId="0" borderId="0"/>
    <xf numFmtId="0" fontId="14" fillId="0" borderId="0"/>
    <xf numFmtId="0" fontId="14" fillId="0" borderId="0"/>
    <xf numFmtId="0" fontId="15" fillId="0" borderId="0"/>
    <xf numFmtId="0" fontId="15" fillId="0" borderId="0"/>
    <xf numFmtId="0" fontId="15" fillId="0" borderId="0"/>
    <xf numFmtId="0" fontId="15" fillId="0" borderId="0"/>
    <xf numFmtId="0" fontId="62" fillId="0" borderId="0"/>
    <xf numFmtId="0" fontId="1" fillId="0" borderId="0"/>
    <xf numFmtId="0" fontId="15"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4" fillId="0" borderId="0"/>
    <xf numFmtId="0" fontId="14" fillId="0" borderId="0"/>
    <xf numFmtId="0" fontId="34" fillId="0" borderId="0"/>
    <xf numFmtId="0" fontId="34" fillId="0" borderId="0"/>
    <xf numFmtId="0" fontId="34" fillId="0" borderId="0"/>
    <xf numFmtId="0" fontId="63" fillId="0" borderId="0"/>
    <xf numFmtId="0" fontId="36" fillId="0" borderId="0"/>
    <xf numFmtId="0" fontId="36" fillId="0" borderId="0"/>
    <xf numFmtId="0" fontId="36" fillId="0" borderId="0"/>
    <xf numFmtId="0" fontId="36" fillId="0" borderId="0"/>
    <xf numFmtId="0" fontId="36" fillId="0" borderId="0"/>
    <xf numFmtId="0" fontId="14"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3" fillId="0" borderId="0"/>
    <xf numFmtId="0" fontId="63" fillId="0" borderId="0"/>
    <xf numFmtId="0" fontId="63" fillId="0" borderId="0"/>
    <xf numFmtId="0" fontId="63" fillId="0" borderId="0"/>
    <xf numFmtId="0" fontId="63" fillId="0" borderId="0"/>
    <xf numFmtId="0" fontId="15" fillId="0" borderId="0"/>
    <xf numFmtId="0" fontId="6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4" fillId="0" borderId="0"/>
    <xf numFmtId="0" fontId="6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3" fillId="0" borderId="0"/>
    <xf numFmtId="0" fontId="63" fillId="0" borderId="0"/>
    <xf numFmtId="0" fontId="63" fillId="0" borderId="0"/>
    <xf numFmtId="0" fontId="63" fillId="0" borderId="0"/>
    <xf numFmtId="0" fontId="14" fillId="9" borderId="5" applyNumberFormat="0" applyAlignment="0" applyProtection="0"/>
    <xf numFmtId="0" fontId="14" fillId="9" borderId="5" applyNumberFormat="0" applyAlignment="0" applyProtection="0"/>
    <xf numFmtId="0" fontId="14" fillId="9" borderId="5" applyNumberFormat="0" applyAlignment="0" applyProtection="0"/>
    <xf numFmtId="0" fontId="14" fillId="9" borderId="5" applyNumberFormat="0" applyAlignment="0" applyProtection="0"/>
    <xf numFmtId="0" fontId="14" fillId="9" borderId="5" applyNumberFormat="0" applyAlignment="0" applyProtection="0"/>
    <xf numFmtId="0" fontId="14" fillId="9" borderId="5" applyNumberFormat="0" applyAlignment="0" applyProtection="0"/>
    <xf numFmtId="0" fontId="14" fillId="9" borderId="5" applyNumberFormat="0" applyAlignment="0" applyProtection="0"/>
    <xf numFmtId="0" fontId="14" fillId="9" borderId="5" applyNumberFormat="0" applyAlignment="0" applyProtection="0"/>
    <xf numFmtId="0" fontId="14" fillId="39" borderId="4" applyNumberFormat="0" applyFont="0" applyAlignment="0" applyProtection="0"/>
    <xf numFmtId="0" fontId="14"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4" fillId="9" borderId="5" applyNumberFormat="0" applyAlignment="0" applyProtection="0"/>
    <xf numFmtId="0" fontId="14"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4"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4" fillId="39" borderId="4" applyNumberFormat="0" applyFont="0" applyAlignment="0" applyProtection="0"/>
    <xf numFmtId="0" fontId="14" fillId="39" borderId="4" applyNumberFormat="0" applyFont="0" applyAlignment="0" applyProtection="0"/>
    <xf numFmtId="0" fontId="14" fillId="39" borderId="4" applyNumberFormat="0" applyFont="0" applyAlignment="0" applyProtection="0"/>
    <xf numFmtId="0" fontId="14"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5" fillId="39" borderId="4" applyNumberFormat="0" applyFont="0" applyAlignment="0" applyProtection="0"/>
    <xf numFmtId="0" fontId="14" fillId="9" borderId="5" applyNumberFormat="0" applyAlignment="0" applyProtection="0"/>
    <xf numFmtId="0" fontId="14" fillId="9" borderId="5" applyNumberFormat="0" applyAlignment="0" applyProtection="0"/>
    <xf numFmtId="0" fontId="14" fillId="9" borderId="5" applyNumberFormat="0" applyAlignment="0" applyProtection="0"/>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0" fontId="33" fillId="40" borderId="6" applyNumberFormat="0" applyFont="0" applyBorder="0" applyAlignment="0" applyProtection="0">
      <alignment horizontal="center"/>
    </xf>
    <xf numFmtId="9" fontId="14" fillId="0" borderId="0" applyFont="0" applyFill="0" applyBorder="0" applyAlignment="0" applyProtection="0"/>
    <xf numFmtId="9" fontId="14" fillId="0" borderId="0" applyFont="0" applyFill="0" applyBorder="0" applyAlignment="0" applyProtection="0"/>
    <xf numFmtId="0" fontId="49" fillId="0" borderId="7" applyNumberFormat="0" applyFont="0" applyBorder="0" applyAlignment="0"/>
    <xf numFmtId="9" fontId="51" fillId="0" borderId="0" applyFont="0" applyFill="0" applyBorder="0" applyAlignment="0" applyProtection="0"/>
    <xf numFmtId="9" fontId="51" fillId="0" borderId="0" applyFont="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ill="0" applyBorder="0" applyAlignment="0" applyProtection="0"/>
    <xf numFmtId="9" fontId="14" fillId="0" borderId="0" applyFill="0" applyBorder="0" applyAlignment="0" applyProtection="0"/>
    <xf numFmtId="9" fontId="41" fillId="0" borderId="0"/>
    <xf numFmtId="9" fontId="14" fillId="0" borderId="0" applyFont="0" applyFill="0" applyBorder="0" applyAlignment="0" applyProtection="0"/>
    <xf numFmtId="9" fontId="14" fillId="0" borderId="0" applyFont="0" applyFill="0" applyBorder="0" applyAlignment="0" applyProtection="0"/>
    <xf numFmtId="9" fontId="41" fillId="0" borderId="0"/>
    <xf numFmtId="9" fontId="14" fillId="0" borderId="0" applyFont="0" applyFill="0" applyBorder="0" applyAlignment="0" applyProtection="0"/>
    <xf numFmtId="9" fontId="34" fillId="0" borderId="0" applyFont="0" applyFill="0" applyBorder="0" applyAlignment="0" applyProtection="0"/>
    <xf numFmtId="9" fontId="53" fillId="0" borderId="0" applyFont="0" applyFill="0" applyBorder="0" applyAlignment="0" applyProtection="0"/>
    <xf numFmtId="9" fontId="14" fillId="0" borderId="0" applyFont="0" applyFill="0" applyBorder="0" applyAlignment="0" applyProtection="0"/>
    <xf numFmtId="9" fontId="53" fillId="0" borderId="0" applyFont="0" applyFill="0" applyBorder="0" applyAlignment="0" applyProtection="0"/>
    <xf numFmtId="0" fontId="6" fillId="26" borderId="8" applyNumberFormat="0" applyAlignment="0" applyProtection="0"/>
    <xf numFmtId="0" fontId="6" fillId="26" borderId="8" applyNumberFormat="0" applyAlignment="0" applyProtection="0"/>
    <xf numFmtId="0" fontId="6" fillId="26" borderId="8" applyNumberFormat="0" applyAlignment="0" applyProtection="0"/>
    <xf numFmtId="0" fontId="6" fillId="26" borderId="8" applyNumberFormat="0" applyAlignment="0" applyProtection="0"/>
    <xf numFmtId="0" fontId="6" fillId="26" borderId="8" applyNumberFormat="0" applyAlignment="0" applyProtection="0"/>
    <xf numFmtId="0" fontId="6" fillId="26" borderId="8" applyNumberFormat="0" applyAlignment="0" applyProtection="0"/>
    <xf numFmtId="0" fontId="25" fillId="26"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6"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25" fillId="25" borderId="8" applyNumberFormat="0" applyAlignment="0" applyProtection="0"/>
    <xf numFmtId="0" fontId="6" fillId="26" borderId="8" applyNumberFormat="0" applyAlignment="0" applyProtection="0"/>
    <xf numFmtId="0" fontId="6" fillId="26" borderId="8" applyNumberFormat="0" applyAlignment="0" applyProtection="0"/>
    <xf numFmtId="0" fontId="6" fillId="26" borderId="8" applyNumberFormat="0" applyAlignment="0" applyProtection="0"/>
    <xf numFmtId="0" fontId="6" fillId="26" borderId="8" applyNumberFormat="0" applyAlignment="0" applyProtection="0"/>
    <xf numFmtId="0" fontId="45" fillId="0" borderId="0" applyNumberFormat="0" applyBorder="0" applyProtection="0">
      <alignment horizontal="left"/>
    </xf>
    <xf numFmtId="173" fontId="14" fillId="0" borderId="0" applyFont="0" applyFill="0" applyBorder="0" applyAlignment="0" applyProtection="0"/>
    <xf numFmtId="173"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43" fontId="51"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43" fontId="62" fillId="0" borderId="0" applyFont="0" applyFill="0" applyBorder="0" applyAlignment="0" applyProtection="0"/>
    <xf numFmtId="169"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43" fontId="53"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43" fontId="15" fillId="0" borderId="0" applyFont="0" applyFill="0" applyBorder="0" applyAlignment="0" applyProtection="0"/>
    <xf numFmtId="169" fontId="14" fillId="0" borderId="0" applyFont="0" applyFill="0" applyBorder="0" applyAlignment="0" applyProtection="0"/>
    <xf numFmtId="43"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43" fontId="53" fillId="0" borderId="0" applyFont="0" applyFill="0" applyBorder="0" applyAlignment="0" applyProtection="0"/>
    <xf numFmtId="166" fontId="14" fillId="0" borderId="0" applyFont="0" applyFill="0" applyBorder="0" applyAlignment="0" applyProtection="0"/>
    <xf numFmtId="169" fontId="14" fillId="0" borderId="0" applyFont="0" applyFill="0" applyBorder="0" applyAlignment="0" applyProtection="0"/>
    <xf numFmtId="0" fontId="60" fillId="41" borderId="6">
      <alignment wrapText="1"/>
    </xf>
    <xf numFmtId="0" fontId="65" fillId="0" borderId="0"/>
    <xf numFmtId="0" fontId="65"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6" fillId="0" borderId="9"/>
    <xf numFmtId="0" fontId="37" fillId="0" borderId="9" applyNumberFormat="0" applyFill="0" applyAlignment="0" applyProtection="0"/>
    <xf numFmtId="0" fontId="37" fillId="0" borderId="9" applyNumberFormat="0" applyFill="0" applyAlignment="0" applyProtection="0"/>
    <xf numFmtId="0" fontId="37" fillId="0" borderId="9" applyNumberFormat="0" applyFill="0" applyAlignment="0" applyProtection="0"/>
    <xf numFmtId="0" fontId="37" fillId="0" borderId="9"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37" fillId="0" borderId="9" applyNumberFormat="0" applyFill="0" applyAlignment="0" applyProtection="0"/>
    <xf numFmtId="0" fontId="37" fillId="0" borderId="9" applyNumberFormat="0" applyFill="0" applyAlignment="0" applyProtection="0"/>
    <xf numFmtId="0" fontId="29" fillId="0" borderId="10" applyNumberFormat="0" applyFill="0" applyAlignment="0" applyProtection="0"/>
    <xf numFmtId="0" fontId="37" fillId="0" borderId="9" applyNumberFormat="0" applyFill="0" applyAlignment="0" applyProtection="0"/>
    <xf numFmtId="0" fontId="37" fillId="0" borderId="9" applyNumberFormat="0" applyFill="0" applyAlignment="0" applyProtection="0"/>
    <xf numFmtId="0" fontId="37" fillId="0" borderId="9" applyNumberFormat="0" applyFill="0" applyAlignment="0" applyProtection="0"/>
    <xf numFmtId="0" fontId="37" fillId="0" borderId="9"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29" fillId="0" borderId="10"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30" fillId="0" borderId="12"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0" fillId="0" borderId="12"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1" fillId="0" borderId="14"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1"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12" fillId="0" borderId="16" applyNumberFormat="0" applyFill="0" applyAlignment="0" applyProtection="0"/>
    <xf numFmtId="0" fontId="12" fillId="0" borderId="16" applyNumberFormat="0" applyFill="0" applyAlignment="0" applyProtection="0"/>
    <xf numFmtId="0" fontId="12" fillId="0" borderId="16" applyNumberFormat="0" applyFill="0" applyAlignment="0" applyProtection="0"/>
    <xf numFmtId="0" fontId="12" fillId="0" borderId="16" applyNumberFormat="0" applyFill="0" applyAlignment="0" applyProtection="0"/>
    <xf numFmtId="0" fontId="12" fillId="0" borderId="16" applyNumberFormat="0" applyFill="0" applyAlignment="0" applyProtection="0"/>
    <xf numFmtId="0" fontId="12" fillId="0" borderId="16" applyNumberFormat="0" applyFill="0" applyAlignment="0" applyProtection="0"/>
    <xf numFmtId="0" fontId="28" fillId="0" borderId="16"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6"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28" fillId="0" borderId="15" applyNumberFormat="0" applyFill="0" applyAlignment="0" applyProtection="0"/>
    <xf numFmtId="0" fontId="12" fillId="0" borderId="16" applyNumberFormat="0" applyFill="0" applyAlignment="0" applyProtection="0"/>
    <xf numFmtId="0" fontId="12" fillId="0" borderId="16" applyNumberFormat="0" applyFill="0" applyAlignment="0" applyProtection="0"/>
    <xf numFmtId="0" fontId="12" fillId="0" borderId="16" applyNumberFormat="0" applyFill="0" applyAlignment="0" applyProtection="0"/>
    <xf numFmtId="0" fontId="12" fillId="0" borderId="16" applyNumberFormat="0" applyFill="0" applyAlignment="0" applyProtection="0"/>
    <xf numFmtId="4" fontId="54" fillId="42" borderId="17">
      <alignment horizontal="right" vertical="center"/>
    </xf>
    <xf numFmtId="43" fontId="14" fillId="0" borderId="0" applyFont="0" applyFill="0" applyBorder="0" applyAlignment="0" applyProtection="0"/>
    <xf numFmtId="165" fontId="14" fillId="0" borderId="0" applyFill="0" applyBorder="0" applyAlignment="0" applyProtection="0"/>
    <xf numFmtId="169"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43" fontId="47" fillId="0" borderId="0" applyFont="0" applyFill="0" applyBorder="0" applyAlignment="0" applyProtection="0"/>
    <xf numFmtId="166" fontId="14" fillId="0" borderId="0" applyFill="0" applyBorder="0" applyAlignment="0" applyProtection="0"/>
    <xf numFmtId="169" fontId="14" fillId="0" borderId="0" applyFont="0" applyFill="0" applyBorder="0" applyAlignment="0" applyProtection="0"/>
    <xf numFmtId="43" fontId="51" fillId="0" borderId="0" applyFont="0" applyFill="0" applyBorder="0" applyAlignment="0" applyProtection="0"/>
    <xf numFmtId="169" fontId="14" fillId="0" borderId="0" applyFont="0" applyFill="0" applyBorder="0" applyAlignment="0" applyProtection="0"/>
  </cellStyleXfs>
  <cellXfs count="260">
    <xf numFmtId="0" fontId="0" fillId="0" borderId="0" xfId="0"/>
    <xf numFmtId="0" fontId="0" fillId="0" borderId="0" xfId="0"/>
    <xf numFmtId="0" fontId="52" fillId="0" borderId="6" xfId="0" applyFont="1" applyBorder="1" applyAlignment="1">
      <alignment horizontal="center" vertical="center"/>
    </xf>
    <xf numFmtId="0" fontId="0" fillId="0" borderId="6" xfId="0" applyBorder="1" applyAlignment="1">
      <alignment horizontal="center" vertical="center"/>
    </xf>
    <xf numFmtId="0" fontId="0" fillId="0" borderId="0" xfId="0" applyFill="1"/>
    <xf numFmtId="0" fontId="0" fillId="0" borderId="0" xfId="0" applyFill="1" applyBorder="1"/>
    <xf numFmtId="164" fontId="24" fillId="0" borderId="0" xfId="660" applyFont="1" applyFill="1" applyBorder="1" applyAlignment="1" applyProtection="1">
      <protection locked="0"/>
    </xf>
    <xf numFmtId="0" fontId="0" fillId="0" borderId="0" xfId="0" applyBorder="1"/>
    <xf numFmtId="0" fontId="56" fillId="0" borderId="6" xfId="957" applyFont="1" applyBorder="1"/>
    <xf numFmtId="0" fontId="55" fillId="0" borderId="6" xfId="957" applyFont="1" applyBorder="1" applyAlignment="1">
      <alignment horizontal="center"/>
    </xf>
    <xf numFmtId="0" fontId="56" fillId="0" borderId="18" xfId="957" applyFont="1" applyBorder="1"/>
    <xf numFmtId="0" fontId="56" fillId="0" borderId="6" xfId="957" applyFont="1" applyBorder="1" applyAlignment="1">
      <alignment horizontal="center"/>
    </xf>
    <xf numFmtId="0" fontId="55" fillId="0" borderId="19" xfId="957" applyFont="1" applyBorder="1" applyAlignment="1">
      <alignment horizontal="center"/>
    </xf>
    <xf numFmtId="49" fontId="56" fillId="43" borderId="6" xfId="957" applyNumberFormat="1" applyFont="1" applyFill="1" applyBorder="1" applyAlignment="1" applyProtection="1">
      <alignment wrapText="1"/>
      <protection locked="0"/>
    </xf>
    <xf numFmtId="49" fontId="56" fillId="43" borderId="6" xfId="957" applyNumberFormat="1" applyFont="1" applyFill="1" applyBorder="1" applyAlignment="1" applyProtection="1">
      <alignment horizontal="center" wrapText="1"/>
      <protection locked="0"/>
    </xf>
    <xf numFmtId="49" fontId="55" fillId="43" borderId="18" xfId="957" applyNumberFormat="1" applyFont="1" applyFill="1" applyBorder="1" applyAlignment="1" applyProtection="1">
      <alignment horizontal="center" wrapText="1"/>
      <protection locked="0"/>
    </xf>
    <xf numFmtId="0" fontId="67" fillId="0" borderId="0" xfId="0" applyFont="1"/>
    <xf numFmtId="4" fontId="33" fillId="44" borderId="6" xfId="0" applyNumberFormat="1" applyFont="1" applyFill="1" applyBorder="1" applyAlignment="1">
      <alignment horizontal="center" vertical="center" wrapText="1"/>
    </xf>
    <xf numFmtId="0" fontId="33" fillId="44" borderId="6" xfId="0" applyFont="1" applyFill="1" applyBorder="1" applyAlignment="1">
      <alignment horizontal="center" vertical="center"/>
    </xf>
    <xf numFmtId="43" fontId="33" fillId="44" borderId="6" xfId="0" applyNumberFormat="1" applyFont="1" applyFill="1" applyBorder="1" applyAlignment="1">
      <alignment horizontal="center" vertical="center" wrapText="1"/>
    </xf>
    <xf numFmtId="0" fontId="67" fillId="0" borderId="0" xfId="0" applyFont="1" applyBorder="1"/>
    <xf numFmtId="4" fontId="67" fillId="0" borderId="0" xfId="0" applyNumberFormat="1" applyFont="1" applyBorder="1"/>
    <xf numFmtId="2" fontId="67" fillId="0" borderId="0" xfId="0" applyNumberFormat="1" applyFont="1" applyBorder="1"/>
    <xf numFmtId="176" fontId="67" fillId="0" borderId="0" xfId="0" applyNumberFormat="1" applyFont="1"/>
    <xf numFmtId="44" fontId="67" fillId="0" borderId="0" xfId="643" applyFont="1" applyBorder="1"/>
    <xf numFmtId="44" fontId="67" fillId="0" borderId="0" xfId="0" applyNumberFormat="1" applyFont="1" applyBorder="1"/>
    <xf numFmtId="44" fontId="67" fillId="0" borderId="0" xfId="0" applyNumberFormat="1" applyFont="1"/>
    <xf numFmtId="0" fontId="57" fillId="45" borderId="6" xfId="0" applyFont="1" applyFill="1" applyBorder="1" applyAlignment="1">
      <alignment horizontal="center" vertical="center"/>
    </xf>
    <xf numFmtId="44" fontId="57" fillId="45" borderId="6" xfId="643" applyFont="1" applyFill="1" applyBorder="1" applyAlignment="1">
      <alignment horizontal="center" vertical="center"/>
    </xf>
    <xf numFmtId="0" fontId="57" fillId="46" borderId="6" xfId="0" applyFont="1" applyFill="1" applyBorder="1" applyAlignment="1">
      <alignment horizontal="center" vertical="center"/>
    </xf>
    <xf numFmtId="44" fontId="57" fillId="46" borderId="6" xfId="643" applyFont="1" applyFill="1" applyBorder="1" applyAlignment="1">
      <alignment horizontal="center" vertical="center"/>
    </xf>
    <xf numFmtId="0" fontId="67" fillId="0" borderId="6" xfId="0" applyFont="1" applyBorder="1" applyAlignment="1">
      <alignment horizontal="center" vertical="center"/>
    </xf>
    <xf numFmtId="44" fontId="67" fillId="0" borderId="6" xfId="643" applyFont="1" applyBorder="1" applyAlignment="1">
      <alignment horizontal="center" vertical="center"/>
    </xf>
    <xf numFmtId="0" fontId="57" fillId="46" borderId="6" xfId="0" quotePrefix="1" applyFont="1" applyFill="1" applyBorder="1" applyAlignment="1">
      <alignment horizontal="center" vertical="center"/>
    </xf>
    <xf numFmtId="0" fontId="14" fillId="0" borderId="6" xfId="947" applyNumberFormat="1" applyFont="1" applyFill="1" applyBorder="1" applyAlignment="1">
      <alignment horizontal="center" vertical="center" wrapText="1" shrinkToFit="1"/>
    </xf>
    <xf numFmtId="0" fontId="14" fillId="0" borderId="6" xfId="948" applyNumberFormat="1" applyFont="1" applyFill="1" applyBorder="1" applyAlignment="1">
      <alignment horizontal="center" vertical="center" wrapText="1" shrinkToFit="1"/>
    </xf>
    <xf numFmtId="0" fontId="14" fillId="0" borderId="6" xfId="949" applyNumberFormat="1" applyFont="1" applyFill="1" applyBorder="1" applyAlignment="1">
      <alignment horizontal="center" vertical="center" wrapText="1" shrinkToFit="1"/>
    </xf>
    <xf numFmtId="0" fontId="14" fillId="0" borderId="6" xfId="956" applyNumberFormat="1" applyFont="1" applyFill="1" applyBorder="1" applyAlignment="1">
      <alignment horizontal="center" vertical="center" wrapText="1" shrinkToFit="1"/>
    </xf>
    <xf numFmtId="0" fontId="57" fillId="45" borderId="6" xfId="0" applyFont="1" applyFill="1" applyBorder="1" applyAlignment="1">
      <alignment horizontal="left" vertical="center" wrapText="1"/>
    </xf>
    <xf numFmtId="0" fontId="57" fillId="46" borderId="6" xfId="0" applyFont="1" applyFill="1" applyBorder="1" applyAlignment="1">
      <alignment horizontal="left" vertical="center" wrapText="1"/>
    </xf>
    <xf numFmtId="0" fontId="67" fillId="0" borderId="6" xfId="0" applyFont="1" applyBorder="1" applyAlignment="1">
      <alignment horizontal="left" vertical="center" wrapText="1"/>
    </xf>
    <xf numFmtId="0" fontId="0" fillId="0" borderId="6" xfId="0" applyBorder="1" applyAlignment="1">
      <alignment horizontal="center" vertical="center" wrapText="1"/>
    </xf>
    <xf numFmtId="10" fontId="51" fillId="0" borderId="6" xfId="1068" applyNumberFormat="1" applyFont="1" applyBorder="1" applyAlignment="1">
      <alignment horizontal="center" vertical="center"/>
    </xf>
    <xf numFmtId="10" fontId="52" fillId="0" borderId="6" xfId="1068" applyNumberFormat="1" applyFont="1" applyBorder="1" applyAlignment="1">
      <alignment horizontal="center" vertical="center"/>
    </xf>
    <xf numFmtId="0" fontId="52" fillId="0" borderId="0" xfId="0" applyFont="1" applyBorder="1" applyAlignment="1"/>
    <xf numFmtId="0" fontId="12" fillId="0" borderId="0" xfId="0" applyFont="1" applyBorder="1" applyAlignment="1">
      <alignment vertical="center"/>
    </xf>
    <xf numFmtId="0" fontId="50" fillId="0" borderId="20" xfId="957" applyFont="1" applyBorder="1" applyAlignment="1">
      <alignment horizontal="left"/>
    </xf>
    <xf numFmtId="0" fontId="55" fillId="0" borderId="0" xfId="957" applyFont="1" applyBorder="1"/>
    <xf numFmtId="0" fontId="55" fillId="0" borderId="17" xfId="957" applyFont="1" applyBorder="1"/>
    <xf numFmtId="0" fontId="14" fillId="0" borderId="20" xfId="957" applyBorder="1"/>
    <xf numFmtId="0" fontId="14" fillId="0" borderId="21" xfId="957" applyBorder="1"/>
    <xf numFmtId="0" fontId="56" fillId="0" borderId="22" xfId="957" applyFont="1" applyBorder="1"/>
    <xf numFmtId="0" fontId="14" fillId="0" borderId="20" xfId="957" applyFill="1" applyBorder="1"/>
    <xf numFmtId="0" fontId="56" fillId="0" borderId="0" xfId="957" applyFont="1" applyFill="1" applyBorder="1"/>
    <xf numFmtId="49" fontId="55" fillId="0" borderId="0" xfId="957" applyNumberFormat="1" applyFont="1" applyFill="1" applyBorder="1" applyAlignment="1" applyProtection="1">
      <alignment horizontal="left" wrapText="1"/>
      <protection locked="0"/>
    </xf>
    <xf numFmtId="49" fontId="55" fillId="0" borderId="17" xfId="957" applyNumberFormat="1" applyFont="1" applyFill="1" applyBorder="1" applyAlignment="1" applyProtection="1">
      <alignment horizontal="left" wrapText="1"/>
      <protection locked="0"/>
    </xf>
    <xf numFmtId="0" fontId="55" fillId="0" borderId="23" xfId="957" applyFont="1" applyBorder="1"/>
    <xf numFmtId="0" fontId="55" fillId="0" borderId="24" xfId="957" applyFont="1" applyBorder="1"/>
    <xf numFmtId="177" fontId="67" fillId="0" borderId="0" xfId="0" applyNumberFormat="1" applyFont="1" applyBorder="1"/>
    <xf numFmtId="0" fontId="52" fillId="0" borderId="25" xfId="0" applyFont="1" applyBorder="1" applyAlignment="1"/>
    <xf numFmtId="0" fontId="66" fillId="0" borderId="6" xfId="0" applyFont="1" applyBorder="1"/>
    <xf numFmtId="0" fontId="66" fillId="0" borderId="6" xfId="0" applyFont="1" applyBorder="1" applyAlignment="1">
      <alignment wrapText="1"/>
    </xf>
    <xf numFmtId="0" fontId="0" fillId="0" borderId="0" xfId="0" applyBorder="1" applyAlignment="1">
      <alignment horizontal="center" vertical="center"/>
    </xf>
    <xf numFmtId="0" fontId="66" fillId="0" borderId="6" xfId="0" applyFont="1" applyBorder="1" applyAlignment="1">
      <alignment horizontal="center" vertical="center"/>
    </xf>
    <xf numFmtId="0" fontId="0" fillId="0" borderId="0" xfId="0" applyAlignment="1">
      <alignment horizontal="center" vertical="center"/>
    </xf>
    <xf numFmtId="44" fontId="62" fillId="0" borderId="0" xfId="643" applyFont="1" applyBorder="1" applyAlignment="1">
      <alignment horizontal="center" vertical="center"/>
    </xf>
    <xf numFmtId="44" fontId="66" fillId="0" borderId="6" xfId="643" applyFont="1" applyBorder="1" applyAlignment="1">
      <alignment horizontal="center" vertical="center"/>
    </xf>
    <xf numFmtId="0" fontId="66" fillId="0" borderId="6" xfId="0" applyFont="1" applyFill="1" applyBorder="1" applyAlignment="1">
      <alignment horizontal="center" vertical="center"/>
    </xf>
    <xf numFmtId="44" fontId="66" fillId="0" borderId="6" xfId="0" applyNumberFormat="1" applyFont="1" applyBorder="1" applyAlignment="1">
      <alignment horizontal="center" vertical="center"/>
    </xf>
    <xf numFmtId="44" fontId="62" fillId="0" borderId="6" xfId="643" applyFont="1" applyBorder="1" applyAlignment="1">
      <alignment horizontal="center" vertical="center"/>
    </xf>
    <xf numFmtId="44" fontId="0" fillId="0" borderId="6" xfId="0" applyNumberFormat="1" applyBorder="1" applyAlignment="1">
      <alignment horizontal="center" vertical="center"/>
    </xf>
    <xf numFmtId="44" fontId="62" fillId="0" borderId="0" xfId="643" applyFont="1" applyAlignment="1">
      <alignment horizontal="center" vertical="center"/>
    </xf>
    <xf numFmtId="0" fontId="0" fillId="0" borderId="27" xfId="0" applyBorder="1" applyAlignment="1">
      <alignment horizontal="center" vertical="center"/>
    </xf>
    <xf numFmtId="0" fontId="0" fillId="0" borderId="26" xfId="0" applyBorder="1" applyAlignment="1">
      <alignment horizontal="center" vertical="center"/>
    </xf>
    <xf numFmtId="0" fontId="0" fillId="0" borderId="20" xfId="0" applyBorder="1" applyAlignment="1">
      <alignment horizontal="center" vertical="center"/>
    </xf>
    <xf numFmtId="44" fontId="0" fillId="0" borderId="17" xfId="0" applyNumberFormat="1" applyBorder="1" applyAlignment="1">
      <alignment horizontal="center" vertical="center"/>
    </xf>
    <xf numFmtId="0" fontId="68" fillId="0" borderId="6" xfId="0" applyFont="1" applyBorder="1" applyAlignment="1">
      <alignment horizontal="center" vertical="center"/>
    </xf>
    <xf numFmtId="0" fontId="69" fillId="0" borderId="20" xfId="0" applyFont="1" applyBorder="1" applyAlignment="1">
      <alignment horizontal="center" vertical="center"/>
    </xf>
    <xf numFmtId="0" fontId="69" fillId="0" borderId="0" xfId="0" applyFont="1" applyBorder="1" applyAlignment="1">
      <alignment horizontal="center" vertical="center"/>
    </xf>
    <xf numFmtId="44" fontId="69" fillId="0" borderId="0" xfId="643" applyFont="1" applyBorder="1" applyAlignment="1">
      <alignment horizontal="center" vertical="center"/>
    </xf>
    <xf numFmtId="44" fontId="69" fillId="0" borderId="17" xfId="0" applyNumberFormat="1" applyFont="1" applyBorder="1" applyAlignment="1">
      <alignment horizontal="center" vertical="center"/>
    </xf>
    <xf numFmtId="44" fontId="68" fillId="0" borderId="6" xfId="643" applyFont="1" applyBorder="1" applyAlignment="1">
      <alignment horizontal="center" vertical="center"/>
    </xf>
    <xf numFmtId="44" fontId="68" fillId="0" borderId="6" xfId="0" applyNumberFormat="1" applyFont="1" applyBorder="1" applyAlignment="1">
      <alignment horizontal="center" vertical="center"/>
    </xf>
    <xf numFmtId="0" fontId="69" fillId="0" borderId="26" xfId="0" applyFont="1" applyBorder="1" applyAlignment="1">
      <alignment horizontal="center" vertical="center"/>
    </xf>
    <xf numFmtId="0" fontId="69" fillId="0" borderId="6" xfId="0" applyFont="1" applyBorder="1" applyAlignment="1">
      <alignment horizontal="center" vertical="center"/>
    </xf>
    <xf numFmtId="44" fontId="69" fillId="0" borderId="6" xfId="643" applyFont="1" applyBorder="1" applyAlignment="1">
      <alignment horizontal="center" vertical="center"/>
    </xf>
    <xf numFmtId="44" fontId="69" fillId="0" borderId="6" xfId="0" applyNumberFormat="1" applyFont="1" applyBorder="1" applyAlignment="1">
      <alignment horizontal="center" vertical="center"/>
    </xf>
    <xf numFmtId="0" fontId="69" fillId="0" borderId="27" xfId="0" applyFont="1" applyBorder="1" applyAlignment="1">
      <alignment horizontal="center" vertical="center"/>
    </xf>
    <xf numFmtId="0" fontId="14" fillId="0" borderId="6" xfId="0" applyFont="1" applyBorder="1" applyAlignment="1">
      <alignment horizontal="center" vertical="center"/>
    </xf>
    <xf numFmtId="0" fontId="14" fillId="0" borderId="6" xfId="0" applyFont="1" applyBorder="1" applyAlignment="1">
      <alignment horizontal="left" vertical="center" wrapText="1"/>
    </xf>
    <xf numFmtId="44" fontId="14" fillId="0" borderId="6" xfId="643" applyFont="1" applyBorder="1" applyAlignment="1">
      <alignment horizontal="center" vertical="center"/>
    </xf>
    <xf numFmtId="0" fontId="33" fillId="46" borderId="6" xfId="0" applyFont="1" applyFill="1" applyBorder="1" applyAlignment="1">
      <alignment horizontal="center" vertical="center"/>
    </xf>
    <xf numFmtId="0" fontId="33" fillId="46" borderId="6" xfId="0" applyFont="1" applyFill="1" applyBorder="1" applyAlignment="1">
      <alignment horizontal="left" vertical="center" wrapText="1"/>
    </xf>
    <xf numFmtId="44" fontId="33" fillId="46" borderId="6" xfId="643" applyFont="1" applyFill="1" applyBorder="1" applyAlignment="1">
      <alignment horizontal="center" vertical="center"/>
    </xf>
    <xf numFmtId="0" fontId="70" fillId="0" borderId="0" xfId="0" applyFont="1" applyBorder="1" applyAlignment="1">
      <alignment vertical="center"/>
    </xf>
    <xf numFmtId="0" fontId="70" fillId="0" borderId="0" xfId="0" applyFont="1" applyAlignment="1">
      <alignment vertical="center"/>
    </xf>
    <xf numFmtId="0" fontId="70" fillId="0" borderId="0" xfId="0" applyFont="1" applyBorder="1"/>
    <xf numFmtId="0" fontId="70" fillId="0" borderId="0" xfId="0" applyFont="1"/>
    <xf numFmtId="49" fontId="71" fillId="0" borderId="29" xfId="0" applyNumberFormat="1" applyFont="1" applyBorder="1" applyAlignment="1">
      <alignment horizontal="center" vertical="center"/>
    </xf>
    <xf numFmtId="178" fontId="71" fillId="0" borderId="28" xfId="0" applyNumberFormat="1" applyFont="1" applyBorder="1" applyAlignment="1">
      <alignment horizontal="center" vertical="center"/>
    </xf>
    <xf numFmtId="10" fontId="70" fillId="0" borderId="6" xfId="0" applyNumberFormat="1" applyFont="1" applyBorder="1" applyAlignment="1">
      <alignment horizontal="right" vertical="center"/>
    </xf>
    <xf numFmtId="10" fontId="70" fillId="0" borderId="30" xfId="0" applyNumberFormat="1" applyFont="1" applyBorder="1" applyAlignment="1">
      <alignment horizontal="right" vertical="center"/>
    </xf>
    <xf numFmtId="10" fontId="70" fillId="0" borderId="0" xfId="0" applyNumberFormat="1" applyFont="1" applyBorder="1"/>
    <xf numFmtId="0" fontId="71" fillId="0" borderId="29" xfId="0" applyFont="1" applyBorder="1" applyAlignment="1">
      <alignment horizontal="center" vertical="center"/>
    </xf>
    <xf numFmtId="178" fontId="70" fillId="0" borderId="6" xfId="0" applyNumberFormat="1" applyFont="1" applyBorder="1" applyAlignment="1">
      <alignment horizontal="right" vertical="center"/>
    </xf>
    <xf numFmtId="178" fontId="70" fillId="0" borderId="30" xfId="0" applyNumberFormat="1" applyFont="1" applyBorder="1" applyAlignment="1">
      <alignment horizontal="right" vertical="center"/>
    </xf>
    <xf numFmtId="4" fontId="70" fillId="0" borderId="0" xfId="0" applyNumberFormat="1" applyFont="1"/>
    <xf numFmtId="10" fontId="70" fillId="0" borderId="6" xfId="0" applyNumberFormat="1" applyFont="1" applyBorder="1" applyAlignment="1">
      <alignment vertical="center"/>
    </xf>
    <xf numFmtId="10" fontId="70" fillId="0" borderId="30" xfId="0" applyNumberFormat="1" applyFont="1" applyBorder="1" applyAlignment="1">
      <alignment vertical="center"/>
    </xf>
    <xf numFmtId="44" fontId="71" fillId="0" borderId="31" xfId="644" applyFont="1" applyBorder="1" applyAlignment="1">
      <alignment vertical="center"/>
    </xf>
    <xf numFmtId="44" fontId="71" fillId="0" borderId="32" xfId="644" applyFont="1" applyBorder="1" applyAlignment="1">
      <alignment vertical="center"/>
    </xf>
    <xf numFmtId="4" fontId="70" fillId="0" borderId="0" xfId="0" applyNumberFormat="1" applyFont="1" applyBorder="1"/>
    <xf numFmtId="0" fontId="71" fillId="0" borderId="33" xfId="0" applyFont="1" applyBorder="1" applyAlignment="1">
      <alignment horizontal="center" vertical="center"/>
    </xf>
    <xf numFmtId="178" fontId="71" fillId="0" borderId="6" xfId="644" applyNumberFormat="1" applyFont="1" applyBorder="1" applyAlignment="1">
      <alignment vertical="center"/>
    </xf>
    <xf numFmtId="178" fontId="71" fillId="0" borderId="30" xfId="644" applyNumberFormat="1" applyFont="1" applyBorder="1" applyAlignment="1">
      <alignment vertical="center"/>
    </xf>
    <xf numFmtId="0" fontId="71" fillId="48" borderId="6" xfId="0" applyFont="1" applyFill="1" applyBorder="1" applyAlignment="1">
      <alignment horizontal="center"/>
    </xf>
    <xf numFmtId="0" fontId="71" fillId="48" borderId="30" xfId="0" applyFont="1" applyFill="1" applyBorder="1" applyAlignment="1">
      <alignment horizontal="center"/>
    </xf>
    <xf numFmtId="174" fontId="70" fillId="0" borderId="6" xfId="1068" applyNumberFormat="1" applyFont="1" applyBorder="1" applyAlignment="1">
      <alignment horizontal="right" vertical="center"/>
    </xf>
    <xf numFmtId="0" fontId="0" fillId="0" borderId="6" xfId="0" applyBorder="1" applyAlignment="1">
      <alignment horizontal="left" vertical="center" wrapText="1"/>
    </xf>
    <xf numFmtId="0" fontId="69" fillId="0" borderId="0" xfId="0" applyFont="1" applyBorder="1" applyAlignment="1">
      <alignment horizontal="left" vertical="center" wrapText="1"/>
    </xf>
    <xf numFmtId="0" fontId="68" fillId="0" borderId="6" xfId="0" applyFont="1" applyBorder="1" applyAlignment="1">
      <alignment horizontal="left" vertical="center" wrapText="1"/>
    </xf>
    <xf numFmtId="0" fontId="69" fillId="0" borderId="6" xfId="0" applyFont="1" applyBorder="1" applyAlignment="1">
      <alignment horizontal="left" vertical="center" wrapText="1"/>
    </xf>
    <xf numFmtId="0" fontId="0" fillId="0" borderId="0" xfId="0" applyBorder="1" applyAlignment="1">
      <alignment horizontal="left" vertical="center" wrapText="1"/>
    </xf>
    <xf numFmtId="0" fontId="66" fillId="0" borderId="6" xfId="0" applyFont="1" applyBorder="1" applyAlignment="1">
      <alignment horizontal="left" vertical="center" wrapText="1"/>
    </xf>
    <xf numFmtId="44" fontId="0" fillId="0" borderId="0" xfId="0" applyNumberFormat="1" applyBorder="1"/>
    <xf numFmtId="183" fontId="67" fillId="0" borderId="0" xfId="0" applyNumberFormat="1" applyFont="1" applyBorder="1"/>
    <xf numFmtId="0" fontId="61" fillId="46" borderId="6" xfId="0" applyFont="1" applyFill="1" applyBorder="1" applyAlignment="1">
      <alignment horizontal="center" vertical="center" wrapText="1"/>
    </xf>
    <xf numFmtId="10" fontId="67" fillId="0" borderId="0" xfId="1068" applyNumberFormat="1" applyFont="1" applyBorder="1"/>
    <xf numFmtId="2" fontId="14" fillId="0" borderId="6" xfId="0" applyNumberFormat="1" applyFont="1" applyBorder="1" applyAlignment="1">
      <alignment horizontal="center" vertical="center"/>
    </xf>
    <xf numFmtId="2" fontId="33" fillId="46" borderId="6" xfId="0" applyNumberFormat="1" applyFont="1" applyFill="1" applyBorder="1" applyAlignment="1">
      <alignment horizontal="center" vertical="center"/>
    </xf>
    <xf numFmtId="2" fontId="67" fillId="0" borderId="6" xfId="0" applyNumberFormat="1" applyFont="1" applyBorder="1" applyAlignment="1">
      <alignment horizontal="center" vertical="center"/>
    </xf>
    <xf numFmtId="2" fontId="57" fillId="46" borderId="6" xfId="0" applyNumberFormat="1" applyFont="1" applyFill="1" applyBorder="1" applyAlignment="1">
      <alignment horizontal="center" vertical="center"/>
    </xf>
    <xf numFmtId="2" fontId="57" fillId="45" borderId="6" xfId="0" applyNumberFormat="1" applyFont="1" applyFill="1" applyBorder="1" applyAlignment="1">
      <alignment horizontal="center" vertical="center"/>
    </xf>
    <xf numFmtId="44" fontId="67" fillId="0" borderId="6" xfId="643" applyNumberFormat="1" applyFont="1" applyBorder="1" applyAlignment="1">
      <alignment horizontal="center" vertical="center"/>
    </xf>
    <xf numFmtId="0" fontId="33" fillId="44" borderId="6" xfId="0" applyFont="1" applyFill="1" applyBorder="1" applyAlignment="1">
      <alignment horizontal="center" vertical="center" wrapText="1"/>
    </xf>
    <xf numFmtId="0" fontId="0" fillId="0" borderId="6" xfId="0" applyBorder="1" applyAlignment="1">
      <alignment horizontal="center" vertical="center"/>
    </xf>
    <xf numFmtId="0" fontId="0" fillId="49" borderId="26" xfId="0" applyFill="1" applyBorder="1" applyAlignment="1">
      <alignment horizontal="center" vertical="center"/>
    </xf>
    <xf numFmtId="0" fontId="0" fillId="49" borderId="6" xfId="0" applyFill="1" applyBorder="1" applyAlignment="1">
      <alignment horizontal="center" vertical="center"/>
    </xf>
    <xf numFmtId="0" fontId="0" fillId="49" borderId="6" xfId="0" applyFill="1" applyBorder="1" applyAlignment="1">
      <alignment horizontal="left" vertical="center" wrapText="1"/>
    </xf>
    <xf numFmtId="44" fontId="62" fillId="49" borderId="6" xfId="643" applyFont="1" applyFill="1" applyBorder="1" applyAlignment="1">
      <alignment horizontal="center" vertical="center"/>
    </xf>
    <xf numFmtId="44" fontId="0" fillId="49" borderId="6" xfId="0" applyNumberFormat="1" applyFill="1" applyBorder="1" applyAlignment="1">
      <alignment horizontal="center" vertical="center"/>
    </xf>
    <xf numFmtId="0" fontId="67" fillId="49" borderId="6" xfId="0" applyFont="1" applyFill="1" applyBorder="1" applyAlignment="1">
      <alignment horizontal="center" vertical="center"/>
    </xf>
    <xf numFmtId="0" fontId="67" fillId="49" borderId="6" xfId="0" applyFont="1" applyFill="1" applyBorder="1" applyAlignment="1">
      <alignment horizontal="left" vertical="center" wrapText="1"/>
    </xf>
    <xf numFmtId="2" fontId="67" fillId="49" borderId="6" xfId="0" applyNumberFormat="1" applyFont="1" applyFill="1" applyBorder="1" applyAlignment="1">
      <alignment horizontal="center" vertical="center"/>
    </xf>
    <xf numFmtId="44" fontId="67" fillId="49" borderId="6" xfId="643" applyFont="1" applyFill="1" applyBorder="1" applyAlignment="1">
      <alignment horizontal="center" vertical="center"/>
    </xf>
    <xf numFmtId="44" fontId="67" fillId="49" borderId="6" xfId="643" applyNumberFormat="1" applyFont="1" applyFill="1" applyBorder="1" applyAlignment="1">
      <alignment horizontal="center" vertical="center"/>
    </xf>
    <xf numFmtId="0" fontId="14" fillId="49" borderId="6" xfId="956" applyNumberFormat="1" applyFont="1" applyFill="1" applyBorder="1" applyAlignment="1">
      <alignment horizontal="center" vertical="center" wrapText="1" shrinkToFit="1"/>
    </xf>
    <xf numFmtId="0" fontId="67" fillId="49" borderId="6" xfId="0" applyFont="1" applyFill="1" applyBorder="1" applyAlignment="1">
      <alignment horizontal="center" vertical="center" wrapText="1"/>
    </xf>
    <xf numFmtId="0" fontId="14" fillId="49" borderId="6" xfId="949" applyNumberFormat="1" applyFont="1" applyFill="1" applyBorder="1" applyAlignment="1">
      <alignment horizontal="center" vertical="center" wrapText="1" shrinkToFit="1"/>
    </xf>
    <xf numFmtId="0" fontId="14" fillId="49" borderId="6" xfId="948" applyNumberFormat="1" applyFont="1" applyFill="1" applyBorder="1" applyAlignment="1">
      <alignment horizontal="center" vertical="center" wrapText="1" shrinkToFit="1"/>
    </xf>
    <xf numFmtId="0" fontId="14" fillId="49" borderId="6" xfId="947" applyNumberFormat="1" applyFont="1" applyFill="1" applyBorder="1" applyAlignment="1">
      <alignment horizontal="center" vertical="center" wrapText="1" shrinkToFit="1"/>
    </xf>
    <xf numFmtId="0" fontId="0" fillId="0" borderId="6" xfId="0" applyBorder="1" applyAlignment="1">
      <alignment horizontal="center" vertical="center"/>
    </xf>
    <xf numFmtId="0" fontId="0" fillId="0" borderId="6" xfId="0" applyBorder="1" applyAlignment="1">
      <alignment horizontal="center" vertical="center"/>
    </xf>
    <xf numFmtId="49" fontId="55" fillId="43" borderId="34" xfId="957" applyNumberFormat="1" applyFont="1" applyFill="1" applyBorder="1" applyAlignment="1" applyProtection="1">
      <alignment horizontal="left" wrapText="1"/>
      <protection locked="0"/>
    </xf>
    <xf numFmtId="49" fontId="55" fillId="43" borderId="36" xfId="957" applyNumberFormat="1" applyFont="1" applyFill="1" applyBorder="1" applyAlignment="1" applyProtection="1">
      <alignment horizontal="left" wrapText="1"/>
      <protection locked="0"/>
    </xf>
    <xf numFmtId="49" fontId="55" fillId="43" borderId="35" xfId="957" applyNumberFormat="1" applyFont="1" applyFill="1" applyBorder="1" applyAlignment="1" applyProtection="1">
      <alignment horizontal="left" wrapText="1"/>
      <protection locked="0"/>
    </xf>
    <xf numFmtId="0" fontId="55" fillId="0" borderId="20" xfId="957" applyFont="1" applyBorder="1" applyAlignment="1">
      <alignment horizontal="center"/>
    </xf>
    <xf numFmtId="49" fontId="55" fillId="43" borderId="0" xfId="957" applyNumberFormat="1" applyFont="1" applyFill="1" applyBorder="1" applyAlignment="1" applyProtection="1">
      <alignment horizontal="left" wrapText="1"/>
      <protection locked="0"/>
    </xf>
    <xf numFmtId="49" fontId="55" fillId="43" borderId="17" xfId="957" applyNumberFormat="1" applyFont="1" applyFill="1" applyBorder="1" applyAlignment="1" applyProtection="1">
      <alignment horizontal="left" wrapText="1"/>
      <protection locked="0"/>
    </xf>
    <xf numFmtId="0" fontId="71" fillId="0" borderId="0" xfId="0" applyFont="1" applyAlignment="1">
      <alignment horizontal="center"/>
    </xf>
    <xf numFmtId="0" fontId="70" fillId="0" borderId="0" xfId="0" applyFont="1" applyAlignment="1">
      <alignment horizontal="center"/>
    </xf>
    <xf numFmtId="2" fontId="67" fillId="0" borderId="0" xfId="0" applyNumberFormat="1" applyFont="1"/>
    <xf numFmtId="44" fontId="14" fillId="0" borderId="6" xfId="643" applyNumberFormat="1" applyFont="1" applyBorder="1" applyAlignment="1">
      <alignment horizontal="center" vertical="center"/>
    </xf>
    <xf numFmtId="44" fontId="33" fillId="44" borderId="34" xfId="0" applyNumberFormat="1" applyFont="1" applyFill="1" applyBorder="1" applyAlignment="1">
      <alignment horizontal="center" vertical="center" wrapText="1"/>
    </xf>
    <xf numFmtId="44" fontId="33" fillId="44" borderId="36" xfId="0" applyNumberFormat="1" applyFont="1" applyFill="1" applyBorder="1" applyAlignment="1">
      <alignment horizontal="center" vertical="center" wrapText="1"/>
    </xf>
    <xf numFmtId="44" fontId="33" fillId="44" borderId="35" xfId="0" applyNumberFormat="1" applyFont="1" applyFill="1" applyBorder="1" applyAlignment="1">
      <alignment horizontal="center" vertical="center" wrapText="1"/>
    </xf>
    <xf numFmtId="10" fontId="33" fillId="44" borderId="6" xfId="0" applyNumberFormat="1" applyFont="1" applyFill="1" applyBorder="1" applyAlignment="1">
      <alignment horizontal="center" vertical="center" wrapText="1"/>
    </xf>
    <xf numFmtId="10" fontId="33" fillId="47" borderId="34" xfId="734" applyNumberFormat="1" applyFont="1" applyFill="1" applyBorder="1" applyAlignment="1">
      <alignment horizontal="center" vertical="center" wrapText="1"/>
    </xf>
    <xf numFmtId="10" fontId="33" fillId="47" borderId="35" xfId="734" applyNumberFormat="1" applyFont="1" applyFill="1" applyBorder="1" applyAlignment="1">
      <alignment horizontal="center" vertical="center" wrapText="1"/>
    </xf>
    <xf numFmtId="0" fontId="67" fillId="0" borderId="34" xfId="0" applyFont="1" applyBorder="1" applyAlignment="1">
      <alignment horizontal="left" vertical="center" wrapText="1"/>
    </xf>
    <xf numFmtId="0" fontId="67" fillId="0" borderId="36" xfId="0" applyFont="1" applyBorder="1" applyAlignment="1">
      <alignment horizontal="left" vertical="center" wrapText="1"/>
    </xf>
    <xf numFmtId="0" fontId="67" fillId="0" borderId="35" xfId="0" applyFont="1" applyBorder="1" applyAlignment="1">
      <alignment horizontal="left" vertical="center" wrapText="1"/>
    </xf>
    <xf numFmtId="0" fontId="58" fillId="0" borderId="20" xfId="734" applyFont="1" applyBorder="1" applyAlignment="1">
      <alignment horizontal="center" vertical="center"/>
    </xf>
    <xf numFmtId="0" fontId="58" fillId="0" borderId="0" xfId="734" applyFont="1" applyBorder="1" applyAlignment="1">
      <alignment horizontal="center" vertical="center"/>
    </xf>
    <xf numFmtId="0" fontId="58" fillId="0" borderId="17" xfId="734" applyFont="1" applyBorder="1" applyAlignment="1">
      <alignment horizontal="center" vertical="center"/>
    </xf>
    <xf numFmtId="0" fontId="33" fillId="44" borderId="27" xfId="0" applyFont="1" applyFill="1" applyBorder="1" applyAlignment="1">
      <alignment horizontal="center" vertical="center" wrapText="1"/>
    </xf>
    <xf numFmtId="0" fontId="33" fillId="44" borderId="26" xfId="0" applyFont="1" applyFill="1" applyBorder="1" applyAlignment="1">
      <alignment horizontal="center" vertical="center" wrapText="1"/>
    </xf>
    <xf numFmtId="1" fontId="33" fillId="44" borderId="37" xfId="0" applyNumberFormat="1" applyFont="1" applyFill="1" applyBorder="1" applyAlignment="1">
      <alignment horizontal="left" vertical="center" wrapText="1"/>
    </xf>
    <xf numFmtId="1" fontId="33" fillId="44" borderId="38" xfId="0" applyNumberFormat="1" applyFont="1" applyFill="1" applyBorder="1" applyAlignment="1">
      <alignment horizontal="left" vertical="center" wrapText="1"/>
    </xf>
    <xf numFmtId="1" fontId="33" fillId="44" borderId="39" xfId="0" applyNumberFormat="1" applyFont="1" applyFill="1" applyBorder="1" applyAlignment="1">
      <alignment horizontal="left" vertical="center" wrapText="1"/>
    </xf>
    <xf numFmtId="1" fontId="33" fillId="44" borderId="21" xfId="0" applyNumberFormat="1" applyFont="1" applyFill="1" applyBorder="1" applyAlignment="1">
      <alignment horizontal="left" vertical="center" wrapText="1"/>
    </xf>
    <xf numFmtId="1" fontId="33" fillId="44" borderId="23" xfId="0" applyNumberFormat="1" applyFont="1" applyFill="1" applyBorder="1" applyAlignment="1">
      <alignment horizontal="left" vertical="center" wrapText="1"/>
    </xf>
    <xf numFmtId="1" fontId="33" fillId="44" borderId="24" xfId="0" applyNumberFormat="1" applyFont="1" applyFill="1" applyBorder="1" applyAlignment="1">
      <alignment horizontal="left" vertical="center" wrapText="1"/>
    </xf>
    <xf numFmtId="0" fontId="33" fillId="44" borderId="6" xfId="0" applyFont="1" applyFill="1" applyBorder="1" applyAlignment="1">
      <alignment horizontal="center" vertical="center" wrapText="1"/>
    </xf>
    <xf numFmtId="0" fontId="33" fillId="44" borderId="34" xfId="0" applyFont="1" applyFill="1" applyBorder="1" applyAlignment="1">
      <alignment horizontal="center" vertical="center" wrapText="1"/>
    </xf>
    <xf numFmtId="0" fontId="33" fillId="44" borderId="35" xfId="0" applyFont="1" applyFill="1" applyBorder="1" applyAlignment="1">
      <alignment horizontal="center" vertical="center" wrapText="1"/>
    </xf>
    <xf numFmtId="0" fontId="12" fillId="0" borderId="34" xfId="0" applyFont="1" applyBorder="1" applyAlignment="1">
      <alignment horizontal="left" vertical="center" wrapText="1"/>
    </xf>
    <xf numFmtId="0" fontId="12" fillId="0" borderId="36" xfId="0" applyFont="1" applyBorder="1" applyAlignment="1">
      <alignment horizontal="left" vertical="center" wrapText="1"/>
    </xf>
    <xf numFmtId="0" fontId="12" fillId="0" borderId="35" xfId="0" applyFont="1" applyBorder="1" applyAlignment="1">
      <alignment horizontal="left" vertical="center" wrapText="1"/>
    </xf>
    <xf numFmtId="0" fontId="12" fillId="0" borderId="6" xfId="0" applyFont="1" applyBorder="1" applyAlignment="1">
      <alignment horizontal="left" vertical="center"/>
    </xf>
    <xf numFmtId="0" fontId="52" fillId="0" borderId="6" xfId="0" applyFont="1" applyBorder="1" applyAlignment="1">
      <alignment horizontal="center" vertical="center"/>
    </xf>
    <xf numFmtId="0" fontId="0" fillId="0" borderId="6" xfId="0" applyBorder="1" applyAlignment="1">
      <alignment horizontal="center" vertical="center"/>
    </xf>
    <xf numFmtId="0" fontId="52" fillId="0" borderId="6" xfId="0" applyFont="1" applyBorder="1" applyAlignment="1">
      <alignment horizontal="center"/>
    </xf>
    <xf numFmtId="0" fontId="52" fillId="0" borderId="6" xfId="0" applyFont="1" applyBorder="1" applyAlignment="1">
      <alignment horizontal="left"/>
    </xf>
    <xf numFmtId="0" fontId="52" fillId="0" borderId="36" xfId="0" applyFont="1" applyBorder="1" applyAlignment="1">
      <alignment horizontal="left" vertical="center" wrapText="1"/>
    </xf>
    <xf numFmtId="0" fontId="52" fillId="0" borderId="35" xfId="0" applyFont="1" applyBorder="1" applyAlignment="1">
      <alignment horizontal="left" vertical="center" wrapText="1"/>
    </xf>
    <xf numFmtId="0" fontId="52" fillId="0" borderId="37" xfId="0" applyFont="1" applyBorder="1" applyAlignment="1">
      <alignment horizontal="center"/>
    </xf>
    <xf numFmtId="0" fontId="52" fillId="0" borderId="38" xfId="0" applyFont="1" applyBorder="1" applyAlignment="1">
      <alignment horizontal="center"/>
    </xf>
    <xf numFmtId="0" fontId="52" fillId="0" borderId="39" xfId="0" applyFont="1" applyBorder="1" applyAlignment="1">
      <alignment horizontal="center"/>
    </xf>
    <xf numFmtId="0" fontId="52" fillId="0" borderId="20" xfId="0" applyFont="1" applyBorder="1" applyAlignment="1">
      <alignment horizontal="center"/>
    </xf>
    <xf numFmtId="0" fontId="52" fillId="0" borderId="0" xfId="0" applyFont="1" applyBorder="1" applyAlignment="1">
      <alignment horizontal="center"/>
    </xf>
    <xf numFmtId="0" fontId="52" fillId="0" borderId="17" xfId="0" applyFont="1" applyBorder="1" applyAlignment="1">
      <alignment horizontal="center"/>
    </xf>
    <xf numFmtId="0" fontId="52" fillId="0" borderId="21" xfId="0" applyFont="1" applyBorder="1" applyAlignment="1">
      <alignment horizontal="center"/>
    </xf>
    <xf numFmtId="0" fontId="52" fillId="0" borderId="23" xfId="0" applyFont="1" applyBorder="1" applyAlignment="1">
      <alignment horizontal="center"/>
    </xf>
    <xf numFmtId="0" fontId="52" fillId="0" borderId="24" xfId="0" applyFont="1" applyBorder="1" applyAlignment="1">
      <alignment horizontal="center"/>
    </xf>
    <xf numFmtId="0" fontId="12" fillId="0" borderId="6" xfId="0" applyFont="1" applyBorder="1" applyAlignment="1">
      <alignment horizontal="left"/>
    </xf>
    <xf numFmtId="0" fontId="55" fillId="0" borderId="40" xfId="957" applyFont="1" applyBorder="1" applyAlignment="1">
      <alignment horizontal="left" wrapText="1"/>
    </xf>
    <xf numFmtId="0" fontId="55" fillId="0" borderId="41" xfId="957" applyFont="1" applyBorder="1" applyAlignment="1">
      <alignment horizontal="left" wrapText="1"/>
    </xf>
    <xf numFmtId="175" fontId="55" fillId="43" borderId="18" xfId="1132" applyNumberFormat="1" applyFont="1" applyFill="1" applyBorder="1" applyAlignment="1" applyProtection="1">
      <alignment horizontal="center" wrapText="1"/>
      <protection locked="0"/>
    </xf>
    <xf numFmtId="175" fontId="55" fillId="43" borderId="42" xfId="1132" applyNumberFormat="1" applyFont="1" applyFill="1" applyBorder="1" applyAlignment="1" applyProtection="1">
      <alignment horizontal="center" wrapText="1"/>
      <protection locked="0"/>
    </xf>
    <xf numFmtId="49" fontId="55" fillId="43" borderId="22" xfId="957" applyNumberFormat="1" applyFont="1" applyFill="1" applyBorder="1" applyAlignment="1" applyProtection="1">
      <alignment horizontal="left" wrapText="1"/>
      <protection locked="0"/>
    </xf>
    <xf numFmtId="49" fontId="55" fillId="43" borderId="49" xfId="957" applyNumberFormat="1" applyFont="1" applyFill="1" applyBorder="1" applyAlignment="1" applyProtection="1">
      <alignment horizontal="left" wrapText="1"/>
      <protection locked="0"/>
    </xf>
    <xf numFmtId="175" fontId="56" fillId="0" borderId="6" xfId="1132" applyNumberFormat="1" applyFont="1" applyBorder="1" applyAlignment="1">
      <alignment horizontal="center"/>
    </xf>
    <xf numFmtId="0" fontId="55" fillId="0" borderId="43" xfId="957" applyFont="1" applyBorder="1"/>
    <xf numFmtId="0" fontId="55" fillId="0" borderId="44" xfId="957" applyFont="1" applyBorder="1"/>
    <xf numFmtId="0" fontId="55" fillId="0" borderId="19" xfId="957" applyFont="1" applyBorder="1" applyAlignment="1">
      <alignment horizontal="center"/>
    </xf>
    <xf numFmtId="0" fontId="55" fillId="0" borderId="45" xfId="957" applyFont="1" applyBorder="1" applyAlignment="1">
      <alignment horizontal="center"/>
    </xf>
    <xf numFmtId="0" fontId="56" fillId="0" borderId="6" xfId="957" applyFont="1" applyBorder="1" applyAlignment="1">
      <alignment horizontal="center"/>
    </xf>
    <xf numFmtId="175" fontId="56" fillId="0" borderId="34" xfId="1132" applyNumberFormat="1" applyFont="1" applyBorder="1" applyAlignment="1">
      <alignment horizontal="center"/>
    </xf>
    <xf numFmtId="175" fontId="56" fillId="0" borderId="35" xfId="1132" applyNumberFormat="1" applyFont="1" applyBorder="1" applyAlignment="1">
      <alignment horizontal="center"/>
    </xf>
    <xf numFmtId="49" fontId="55" fillId="43" borderId="18" xfId="957" applyNumberFormat="1" applyFont="1" applyFill="1" applyBorder="1" applyAlignment="1" applyProtection="1">
      <alignment horizontal="left" wrapText="1"/>
      <protection locked="0"/>
    </xf>
    <xf numFmtId="49" fontId="55" fillId="43" borderId="42" xfId="957" applyNumberFormat="1" applyFont="1" applyFill="1" applyBorder="1" applyAlignment="1" applyProtection="1">
      <alignment horizontal="left" wrapText="1"/>
      <protection locked="0"/>
    </xf>
    <xf numFmtId="175" fontId="55" fillId="43" borderId="40" xfId="1132" applyNumberFormat="1" applyFont="1" applyFill="1" applyBorder="1" applyAlignment="1" applyProtection="1">
      <alignment horizontal="center" wrapText="1"/>
      <protection locked="0"/>
    </xf>
    <xf numFmtId="175" fontId="55" fillId="43" borderId="46" xfId="1132" applyNumberFormat="1" applyFont="1" applyFill="1" applyBorder="1" applyAlignment="1" applyProtection="1">
      <alignment horizontal="center" wrapText="1"/>
      <protection locked="0"/>
    </xf>
    <xf numFmtId="0" fontId="55" fillId="0" borderId="47" xfId="957" applyFont="1" applyBorder="1" applyAlignment="1">
      <alignment horizontal="center"/>
    </xf>
    <xf numFmtId="0" fontId="55" fillId="0" borderId="48" xfId="957" applyFont="1" applyBorder="1" applyAlignment="1">
      <alignment horizontal="center"/>
    </xf>
    <xf numFmtId="0" fontId="55" fillId="0" borderId="34" xfId="957" applyFont="1" applyBorder="1" applyAlignment="1">
      <alignment horizontal="left"/>
    </xf>
    <xf numFmtId="0" fontId="55" fillId="0" borderId="36" xfId="957" applyFont="1" applyBorder="1" applyAlignment="1">
      <alignment horizontal="left"/>
    </xf>
    <xf numFmtId="0" fontId="55" fillId="0" borderId="35" xfId="957" applyFont="1" applyBorder="1" applyAlignment="1">
      <alignment horizontal="left"/>
    </xf>
    <xf numFmtId="49" fontId="55" fillId="43" borderId="34" xfId="957" applyNumberFormat="1" applyFont="1" applyFill="1" applyBorder="1" applyAlignment="1" applyProtection="1">
      <alignment horizontal="left" wrapText="1"/>
      <protection locked="0"/>
    </xf>
    <xf numFmtId="49" fontId="55" fillId="43" borderId="36" xfId="957" applyNumberFormat="1" applyFont="1" applyFill="1" applyBorder="1" applyAlignment="1" applyProtection="1">
      <alignment horizontal="left" wrapText="1"/>
      <protection locked="0"/>
    </xf>
    <xf numFmtId="49" fontId="55" fillId="43" borderId="35" xfId="957" applyNumberFormat="1" applyFont="1" applyFill="1" applyBorder="1" applyAlignment="1" applyProtection="1">
      <alignment horizontal="left" wrapText="1"/>
      <protection locked="0"/>
    </xf>
    <xf numFmtId="0" fontId="12" fillId="0" borderId="20" xfId="0" applyFont="1" applyBorder="1" applyAlignment="1">
      <alignment horizontal="center" vertical="center"/>
    </xf>
    <xf numFmtId="0" fontId="12" fillId="0" borderId="0" xfId="0" applyFont="1" applyBorder="1" applyAlignment="1">
      <alignment horizontal="center" vertical="center"/>
    </xf>
    <xf numFmtId="0" fontId="12" fillId="0" borderId="17" xfId="0" applyFont="1" applyBorder="1" applyAlignment="1">
      <alignment horizontal="center" vertical="center"/>
    </xf>
    <xf numFmtId="0" fontId="71" fillId="0" borderId="54" xfId="0" applyFont="1" applyBorder="1" applyAlignment="1">
      <alignment horizontal="center" vertical="center"/>
    </xf>
    <xf numFmtId="0" fontId="71" fillId="0" borderId="36" xfId="0" applyFont="1" applyBorder="1" applyAlignment="1">
      <alignment horizontal="center" vertical="center"/>
    </xf>
    <xf numFmtId="0" fontId="71" fillId="0" borderId="35" xfId="0" applyFont="1" applyBorder="1" applyAlignment="1">
      <alignment horizontal="center" vertical="center"/>
    </xf>
    <xf numFmtId="0" fontId="71" fillId="0" borderId="54" xfId="0" applyFont="1" applyBorder="1" applyAlignment="1">
      <alignment horizontal="center"/>
    </xf>
    <xf numFmtId="0" fontId="71" fillId="0" borderId="36" xfId="0" applyFont="1" applyBorder="1" applyAlignment="1">
      <alignment horizontal="center"/>
    </xf>
    <xf numFmtId="0" fontId="71" fillId="0" borderId="35" xfId="0" applyFont="1" applyBorder="1" applyAlignment="1">
      <alignment horizontal="center"/>
    </xf>
    <xf numFmtId="0" fontId="71" fillId="0" borderId="55" xfId="0" applyFont="1" applyBorder="1" applyAlignment="1">
      <alignment horizontal="center"/>
    </xf>
    <xf numFmtId="0" fontId="71" fillId="0" borderId="56" xfId="0" applyFont="1" applyBorder="1" applyAlignment="1">
      <alignment horizontal="center"/>
    </xf>
    <xf numFmtId="0" fontId="71" fillId="0" borderId="57" xfId="0" applyFont="1" applyBorder="1" applyAlignment="1">
      <alignment horizontal="center"/>
    </xf>
    <xf numFmtId="0" fontId="71" fillId="0" borderId="0" xfId="0" applyFont="1" applyBorder="1" applyAlignment="1">
      <alignment horizontal="left" vertical="center"/>
    </xf>
    <xf numFmtId="0" fontId="71" fillId="0" borderId="52" xfId="0" applyFont="1" applyBorder="1" applyAlignment="1">
      <alignment horizontal="left" vertical="center"/>
    </xf>
    <xf numFmtId="43" fontId="73" fillId="0" borderId="58" xfId="1163" applyFont="1" applyBorder="1" applyAlignment="1">
      <alignment horizontal="center" vertical="center"/>
    </xf>
    <xf numFmtId="43" fontId="73" fillId="0" borderId="23" xfId="1163" applyFont="1" applyBorder="1" applyAlignment="1">
      <alignment horizontal="center" vertical="center"/>
    </xf>
    <xf numFmtId="43" fontId="73" fillId="0" borderId="59" xfId="1163" applyFont="1" applyBorder="1" applyAlignment="1">
      <alignment horizontal="center" vertical="center"/>
    </xf>
    <xf numFmtId="0" fontId="72" fillId="0" borderId="50" xfId="0" applyFont="1" applyBorder="1" applyAlignment="1">
      <alignment horizontal="center" vertical="center"/>
    </xf>
    <xf numFmtId="0" fontId="72" fillId="0" borderId="25" xfId="0" applyFont="1" applyBorder="1" applyAlignment="1">
      <alignment horizontal="center" vertical="center"/>
    </xf>
    <xf numFmtId="0" fontId="72" fillId="0" borderId="51" xfId="0" applyFont="1" applyBorder="1" applyAlignment="1">
      <alignment horizontal="center" vertical="center"/>
    </xf>
    <xf numFmtId="0" fontId="73" fillId="0" borderId="33" xfId="0" applyFont="1" applyBorder="1" applyAlignment="1">
      <alignment horizontal="center" vertical="center"/>
    </xf>
    <xf numFmtId="0" fontId="73" fillId="0" borderId="0" xfId="0" applyFont="1" applyBorder="1" applyAlignment="1">
      <alignment horizontal="center" vertical="center"/>
    </xf>
    <xf numFmtId="0" fontId="73" fillId="0" borderId="52" xfId="0" applyFont="1" applyBorder="1" applyAlignment="1">
      <alignment horizontal="center" vertical="center"/>
    </xf>
    <xf numFmtId="0" fontId="71" fillId="48" borderId="53" xfId="0" applyFont="1" applyFill="1" applyBorder="1" applyAlignment="1">
      <alignment horizontal="center" vertical="center"/>
    </xf>
    <xf numFmtId="0" fontId="71" fillId="48" borderId="6" xfId="0" applyFont="1" applyFill="1" applyBorder="1" applyAlignment="1">
      <alignment horizontal="center" vertical="center"/>
    </xf>
    <xf numFmtId="4" fontId="71" fillId="48" borderId="6" xfId="0" applyNumberFormat="1" applyFont="1" applyFill="1" applyBorder="1" applyAlignment="1">
      <alignment horizontal="center" vertical="center"/>
    </xf>
    <xf numFmtId="0" fontId="71" fillId="48" borderId="6" xfId="0" applyFont="1" applyFill="1" applyBorder="1" applyAlignment="1">
      <alignment horizontal="center"/>
    </xf>
    <xf numFmtId="0" fontId="71" fillId="48" borderId="30" xfId="0" applyFont="1" applyFill="1" applyBorder="1" applyAlignment="1">
      <alignment horizontal="center"/>
    </xf>
  </cellXfs>
  <cellStyles count="1359">
    <cellStyle name="12" xfId="1"/>
    <cellStyle name="20% - Ênfase1 10" xfId="2"/>
    <cellStyle name="20% - Ênfase1 11" xfId="3"/>
    <cellStyle name="20% - Ênfase1 12" xfId="4"/>
    <cellStyle name="20% - Ênfase1 13" xfId="5"/>
    <cellStyle name="20% - Ênfase1 14" xfId="6"/>
    <cellStyle name="20% - Ênfase1 15" xfId="7"/>
    <cellStyle name="20% - Ênfase1 16" xfId="8"/>
    <cellStyle name="20% - Ênfase1 2" xfId="9"/>
    <cellStyle name="20% - Ênfase1 2 2" xfId="10"/>
    <cellStyle name="20% - Ênfase1 2 3" xfId="11"/>
    <cellStyle name="20% - Ênfase1 2 4" xfId="12"/>
    <cellStyle name="20% - Ênfase1 2 5" xfId="13"/>
    <cellStyle name="20% - Ênfase1 2 6" xfId="14"/>
    <cellStyle name="20% - Ênfase1 3" xfId="15"/>
    <cellStyle name="20% - Ênfase1 3 2" xfId="16"/>
    <cellStyle name="20% - Ênfase1 3 3" xfId="17"/>
    <cellStyle name="20% - Ênfase1 4" xfId="18"/>
    <cellStyle name="20% - Ênfase1 4 2" xfId="19"/>
    <cellStyle name="20% - Ênfase1 5" xfId="20"/>
    <cellStyle name="20% - Ênfase1 5 2" xfId="21"/>
    <cellStyle name="20% - Ênfase1 6" xfId="22"/>
    <cellStyle name="20% - Ênfase1 7" xfId="23"/>
    <cellStyle name="20% - Ênfase1 8" xfId="24"/>
    <cellStyle name="20% - Ênfase1 9" xfId="25"/>
    <cellStyle name="20% - Ênfase2 10" xfId="26"/>
    <cellStyle name="20% - Ênfase2 11" xfId="27"/>
    <cellStyle name="20% - Ênfase2 12" xfId="28"/>
    <cellStyle name="20% - Ênfase2 13" xfId="29"/>
    <cellStyle name="20% - Ênfase2 14" xfId="30"/>
    <cellStyle name="20% - Ênfase2 15" xfId="31"/>
    <cellStyle name="20% - Ênfase2 16" xfId="32"/>
    <cellStyle name="20% - Ênfase2 2" xfId="33"/>
    <cellStyle name="20% - Ênfase2 2 2" xfId="34"/>
    <cellStyle name="20% - Ênfase2 2 3" xfId="35"/>
    <cellStyle name="20% - Ênfase2 2 4" xfId="36"/>
    <cellStyle name="20% - Ênfase2 2 5" xfId="37"/>
    <cellStyle name="20% - Ênfase2 2 6" xfId="38"/>
    <cellStyle name="20% - Ênfase2 3" xfId="39"/>
    <cellStyle name="20% - Ênfase2 3 2" xfId="40"/>
    <cellStyle name="20% - Ênfase2 3 3" xfId="41"/>
    <cellStyle name="20% - Ênfase2 4" xfId="42"/>
    <cellStyle name="20% - Ênfase2 4 2" xfId="43"/>
    <cellStyle name="20% - Ênfase2 5" xfId="44"/>
    <cellStyle name="20% - Ênfase2 5 2" xfId="45"/>
    <cellStyle name="20% - Ênfase2 6" xfId="46"/>
    <cellStyle name="20% - Ênfase2 7" xfId="47"/>
    <cellStyle name="20% - Ênfase2 8" xfId="48"/>
    <cellStyle name="20% - Ênfase2 9" xfId="49"/>
    <cellStyle name="20% - Ênfase3 10" xfId="50"/>
    <cellStyle name="20% - Ênfase3 11" xfId="51"/>
    <cellStyle name="20% - Ênfase3 12" xfId="52"/>
    <cellStyle name="20% - Ênfase3 13" xfId="53"/>
    <cellStyle name="20% - Ênfase3 14" xfId="54"/>
    <cellStyle name="20% - Ênfase3 15" xfId="55"/>
    <cellStyle name="20% - Ênfase3 16" xfId="56"/>
    <cellStyle name="20% - Ênfase3 2" xfId="57"/>
    <cellStyle name="20% - Ênfase3 2 2" xfId="58"/>
    <cellStyle name="20% - Ênfase3 2 3" xfId="59"/>
    <cellStyle name="20% - Ênfase3 2 4" xfId="60"/>
    <cellStyle name="20% - Ênfase3 2 5" xfId="61"/>
    <cellStyle name="20% - Ênfase3 2 6" xfId="62"/>
    <cellStyle name="20% - Ênfase3 3" xfId="63"/>
    <cellStyle name="20% - Ênfase3 3 2" xfId="64"/>
    <cellStyle name="20% - Ênfase3 3 3" xfId="65"/>
    <cellStyle name="20% - Ênfase3 4" xfId="66"/>
    <cellStyle name="20% - Ênfase3 4 2" xfId="67"/>
    <cellStyle name="20% - Ênfase3 5" xfId="68"/>
    <cellStyle name="20% - Ênfase3 5 2" xfId="69"/>
    <cellStyle name="20% - Ênfase3 6" xfId="70"/>
    <cellStyle name="20% - Ênfase3 7" xfId="71"/>
    <cellStyle name="20% - Ênfase3 8" xfId="72"/>
    <cellStyle name="20% - Ênfase3 9" xfId="73"/>
    <cellStyle name="20% - Ênfase4 10" xfId="74"/>
    <cellStyle name="20% - Ênfase4 11" xfId="75"/>
    <cellStyle name="20% - Ênfase4 12" xfId="76"/>
    <cellStyle name="20% - Ênfase4 13" xfId="77"/>
    <cellStyle name="20% - Ênfase4 14" xfId="78"/>
    <cellStyle name="20% - Ênfase4 15" xfId="79"/>
    <cellStyle name="20% - Ênfase4 16" xfId="80"/>
    <cellStyle name="20% - Ênfase4 2" xfId="81"/>
    <cellStyle name="20% - Ênfase4 2 2" xfId="82"/>
    <cellStyle name="20% - Ênfase4 2 3" xfId="83"/>
    <cellStyle name="20% - Ênfase4 2 4" xfId="84"/>
    <cellStyle name="20% - Ênfase4 2 5" xfId="85"/>
    <cellStyle name="20% - Ênfase4 2 6" xfId="86"/>
    <cellStyle name="20% - Ênfase4 3" xfId="87"/>
    <cellStyle name="20% - Ênfase4 3 2" xfId="88"/>
    <cellStyle name="20% - Ênfase4 3 3" xfId="89"/>
    <cellStyle name="20% - Ênfase4 4" xfId="90"/>
    <cellStyle name="20% - Ênfase4 4 2" xfId="91"/>
    <cellStyle name="20% - Ênfase4 5" xfId="92"/>
    <cellStyle name="20% - Ênfase4 5 2" xfId="93"/>
    <cellStyle name="20% - Ênfase4 6" xfId="94"/>
    <cellStyle name="20% - Ênfase4 7" xfId="95"/>
    <cellStyle name="20% - Ênfase4 8" xfId="96"/>
    <cellStyle name="20% - Ênfase4 9" xfId="97"/>
    <cellStyle name="20% - Ênfase5 10" xfId="98"/>
    <cellStyle name="20% - Ênfase5 11" xfId="99"/>
    <cellStyle name="20% - Ênfase5 12" xfId="100"/>
    <cellStyle name="20% - Ênfase5 13" xfId="101"/>
    <cellStyle name="20% - Ênfase5 14" xfId="102"/>
    <cellStyle name="20% - Ênfase5 15" xfId="103"/>
    <cellStyle name="20% - Ênfase5 16" xfId="104"/>
    <cellStyle name="20% - Ênfase5 2" xfId="105"/>
    <cellStyle name="20% - Ênfase5 2 2" xfId="106"/>
    <cellStyle name="20% - Ênfase5 2 3" xfId="107"/>
    <cellStyle name="20% - Ênfase5 2 4" xfId="108"/>
    <cellStyle name="20% - Ênfase5 2 5" xfId="109"/>
    <cellStyle name="20% - Ênfase5 2 6" xfId="110"/>
    <cellStyle name="20% - Ênfase5 3" xfId="111"/>
    <cellStyle name="20% - Ênfase5 3 2" xfId="112"/>
    <cellStyle name="20% - Ênfase5 3 3" xfId="113"/>
    <cellStyle name="20% - Ênfase5 4" xfId="114"/>
    <cellStyle name="20% - Ênfase5 4 2" xfId="115"/>
    <cellStyle name="20% - Ênfase5 5" xfId="116"/>
    <cellStyle name="20% - Ênfase5 5 2" xfId="117"/>
    <cellStyle name="20% - Ênfase5 6" xfId="118"/>
    <cellStyle name="20% - Ênfase5 7" xfId="119"/>
    <cellStyle name="20% - Ênfase5 8" xfId="120"/>
    <cellStyle name="20% - Ênfase5 9" xfId="121"/>
    <cellStyle name="20% - Ênfase6 10" xfId="122"/>
    <cellStyle name="20% - Ênfase6 11" xfId="123"/>
    <cellStyle name="20% - Ênfase6 12" xfId="124"/>
    <cellStyle name="20% - Ênfase6 13" xfId="125"/>
    <cellStyle name="20% - Ênfase6 14" xfId="126"/>
    <cellStyle name="20% - Ênfase6 15" xfId="127"/>
    <cellStyle name="20% - Ênfase6 16" xfId="128"/>
    <cellStyle name="20% - Ênfase6 2" xfId="129"/>
    <cellStyle name="20% - Ênfase6 2 2" xfId="130"/>
    <cellStyle name="20% - Ênfase6 2 3" xfId="131"/>
    <cellStyle name="20% - Ênfase6 2 4" xfId="132"/>
    <cellStyle name="20% - Ênfase6 2 5" xfId="133"/>
    <cellStyle name="20% - Ênfase6 2 6" xfId="134"/>
    <cellStyle name="20% - Ênfase6 3" xfId="135"/>
    <cellStyle name="20% - Ênfase6 3 2" xfId="136"/>
    <cellStyle name="20% - Ênfase6 3 3" xfId="137"/>
    <cellStyle name="20% - Ênfase6 4" xfId="138"/>
    <cellStyle name="20% - Ênfase6 4 2" xfId="139"/>
    <cellStyle name="20% - Ênfase6 5" xfId="140"/>
    <cellStyle name="20% - Ênfase6 5 2" xfId="141"/>
    <cellStyle name="20% - Ênfase6 6" xfId="142"/>
    <cellStyle name="20% - Ênfase6 7" xfId="143"/>
    <cellStyle name="20% - Ênfase6 8" xfId="144"/>
    <cellStyle name="20% - Ênfase6 9" xfId="145"/>
    <cellStyle name="40% - Ênfase1 10" xfId="146"/>
    <cellStyle name="40% - Ênfase1 11" xfId="147"/>
    <cellStyle name="40% - Ênfase1 12" xfId="148"/>
    <cellStyle name="40% - Ênfase1 13" xfId="149"/>
    <cellStyle name="40% - Ênfase1 14" xfId="150"/>
    <cellStyle name="40% - Ênfase1 15" xfId="151"/>
    <cellStyle name="40% - Ênfase1 16" xfId="152"/>
    <cellStyle name="40% - Ênfase1 2" xfId="153"/>
    <cellStyle name="40% - Ênfase1 2 2" xfId="154"/>
    <cellStyle name="40% - Ênfase1 2 3" xfId="155"/>
    <cellStyle name="40% - Ênfase1 2 4" xfId="156"/>
    <cellStyle name="40% - Ênfase1 2 5" xfId="157"/>
    <cellStyle name="40% - Ênfase1 2 6" xfId="158"/>
    <cellStyle name="40% - Ênfase1 3" xfId="159"/>
    <cellStyle name="40% - Ênfase1 3 2" xfId="160"/>
    <cellStyle name="40% - Ênfase1 3 3" xfId="161"/>
    <cellStyle name="40% - Ênfase1 4" xfId="162"/>
    <cellStyle name="40% - Ênfase1 4 2" xfId="163"/>
    <cellStyle name="40% - Ênfase1 5" xfId="164"/>
    <cellStyle name="40% - Ênfase1 5 2" xfId="165"/>
    <cellStyle name="40% - Ênfase1 6" xfId="166"/>
    <cellStyle name="40% - Ênfase1 7" xfId="167"/>
    <cellStyle name="40% - Ênfase1 8" xfId="168"/>
    <cellStyle name="40% - Ênfase1 9" xfId="169"/>
    <cellStyle name="40% - Ênfase2 10" xfId="170"/>
    <cellStyle name="40% - Ênfase2 11" xfId="171"/>
    <cellStyle name="40% - Ênfase2 12" xfId="172"/>
    <cellStyle name="40% - Ênfase2 13" xfId="173"/>
    <cellStyle name="40% - Ênfase2 14" xfId="174"/>
    <cellStyle name="40% - Ênfase2 15" xfId="175"/>
    <cellStyle name="40% - Ênfase2 16" xfId="176"/>
    <cellStyle name="40% - Ênfase2 2" xfId="177"/>
    <cellStyle name="40% - Ênfase2 2 2" xfId="178"/>
    <cellStyle name="40% - Ênfase2 2 3" xfId="179"/>
    <cellStyle name="40% - Ênfase2 2 4" xfId="180"/>
    <cellStyle name="40% - Ênfase2 2 5" xfId="181"/>
    <cellStyle name="40% - Ênfase2 2 6" xfId="182"/>
    <cellStyle name="40% - Ênfase2 3" xfId="183"/>
    <cellStyle name="40% - Ênfase2 3 2" xfId="184"/>
    <cellStyle name="40% - Ênfase2 3 3" xfId="185"/>
    <cellStyle name="40% - Ênfase2 4" xfId="186"/>
    <cellStyle name="40% - Ênfase2 4 2" xfId="187"/>
    <cellStyle name="40% - Ênfase2 5" xfId="188"/>
    <cellStyle name="40% - Ênfase2 5 2" xfId="189"/>
    <cellStyle name="40% - Ênfase2 6" xfId="190"/>
    <cellStyle name="40% - Ênfase2 7" xfId="191"/>
    <cellStyle name="40% - Ênfase2 8" xfId="192"/>
    <cellStyle name="40% - Ênfase2 9" xfId="193"/>
    <cellStyle name="40% - Ênfase3 10" xfId="194"/>
    <cellStyle name="40% - Ênfase3 11" xfId="195"/>
    <cellStyle name="40% - Ênfase3 12" xfId="196"/>
    <cellStyle name="40% - Ênfase3 13" xfId="197"/>
    <cellStyle name="40% - Ênfase3 14" xfId="198"/>
    <cellStyle name="40% - Ênfase3 15" xfId="199"/>
    <cellStyle name="40% - Ênfase3 16" xfId="200"/>
    <cellStyle name="40% - Ênfase3 2" xfId="201"/>
    <cellStyle name="40% - Ênfase3 2 2" xfId="202"/>
    <cellStyle name="40% - Ênfase3 2 3" xfId="203"/>
    <cellStyle name="40% - Ênfase3 2 4" xfId="204"/>
    <cellStyle name="40% - Ênfase3 2 5" xfId="205"/>
    <cellStyle name="40% - Ênfase3 2 6" xfId="206"/>
    <cellStyle name="40% - Ênfase3 3" xfId="207"/>
    <cellStyle name="40% - Ênfase3 3 2" xfId="208"/>
    <cellStyle name="40% - Ênfase3 3 3" xfId="209"/>
    <cellStyle name="40% - Ênfase3 4" xfId="210"/>
    <cellStyle name="40% - Ênfase3 4 2" xfId="211"/>
    <cellStyle name="40% - Ênfase3 5" xfId="212"/>
    <cellStyle name="40% - Ênfase3 5 2" xfId="213"/>
    <cellStyle name="40% - Ênfase3 6" xfId="214"/>
    <cellStyle name="40% - Ênfase3 7" xfId="215"/>
    <cellStyle name="40% - Ênfase3 8" xfId="216"/>
    <cellStyle name="40% - Ênfase3 9" xfId="217"/>
    <cellStyle name="40% - Ênfase4 10" xfId="218"/>
    <cellStyle name="40% - Ênfase4 11" xfId="219"/>
    <cellStyle name="40% - Ênfase4 12" xfId="220"/>
    <cellStyle name="40% - Ênfase4 13" xfId="221"/>
    <cellStyle name="40% - Ênfase4 14" xfId="222"/>
    <cellStyle name="40% - Ênfase4 15" xfId="223"/>
    <cellStyle name="40% - Ênfase4 16" xfId="224"/>
    <cellStyle name="40% - Ênfase4 2" xfId="225"/>
    <cellStyle name="40% - Ênfase4 2 2" xfId="226"/>
    <cellStyle name="40% - Ênfase4 2 3" xfId="227"/>
    <cellStyle name="40% - Ênfase4 2 4" xfId="228"/>
    <cellStyle name="40% - Ênfase4 2 5" xfId="229"/>
    <cellStyle name="40% - Ênfase4 2 6" xfId="230"/>
    <cellStyle name="40% - Ênfase4 3" xfId="231"/>
    <cellStyle name="40% - Ênfase4 3 2" xfId="232"/>
    <cellStyle name="40% - Ênfase4 3 3" xfId="233"/>
    <cellStyle name="40% - Ênfase4 4" xfId="234"/>
    <cellStyle name="40% - Ênfase4 4 2" xfId="235"/>
    <cellStyle name="40% - Ênfase4 5" xfId="236"/>
    <cellStyle name="40% - Ênfase4 5 2" xfId="237"/>
    <cellStyle name="40% - Ênfase4 6" xfId="238"/>
    <cellStyle name="40% - Ênfase4 7" xfId="239"/>
    <cellStyle name="40% - Ênfase4 8" xfId="240"/>
    <cellStyle name="40% - Ênfase4 9" xfId="241"/>
    <cellStyle name="40% - Ênfase5 10" xfId="242"/>
    <cellStyle name="40% - Ênfase5 11" xfId="243"/>
    <cellStyle name="40% - Ênfase5 12" xfId="244"/>
    <cellStyle name="40% - Ênfase5 13" xfId="245"/>
    <cellStyle name="40% - Ênfase5 14" xfId="246"/>
    <cellStyle name="40% - Ênfase5 15" xfId="247"/>
    <cellStyle name="40% - Ênfase5 16" xfId="248"/>
    <cellStyle name="40% - Ênfase5 2" xfId="249"/>
    <cellStyle name="40% - Ênfase5 2 2" xfId="250"/>
    <cellStyle name="40% - Ênfase5 2 3" xfId="251"/>
    <cellStyle name="40% - Ênfase5 2 4" xfId="252"/>
    <cellStyle name="40% - Ênfase5 2 5" xfId="253"/>
    <cellStyle name="40% - Ênfase5 2 6" xfId="254"/>
    <cellStyle name="40% - Ênfase5 3" xfId="255"/>
    <cellStyle name="40% - Ênfase5 3 2" xfId="256"/>
    <cellStyle name="40% - Ênfase5 3 3" xfId="257"/>
    <cellStyle name="40% - Ênfase5 4" xfId="258"/>
    <cellStyle name="40% - Ênfase5 4 2" xfId="259"/>
    <cellStyle name="40% - Ênfase5 5" xfId="260"/>
    <cellStyle name="40% - Ênfase5 5 2" xfId="261"/>
    <cellStyle name="40% - Ênfase5 6" xfId="262"/>
    <cellStyle name="40% - Ênfase5 7" xfId="263"/>
    <cellStyle name="40% - Ênfase5 8" xfId="264"/>
    <cellStyle name="40% - Ênfase5 9" xfId="265"/>
    <cellStyle name="40% - Ênfase6 10" xfId="266"/>
    <cellStyle name="40% - Ênfase6 11" xfId="267"/>
    <cellStyle name="40% - Ênfase6 12" xfId="268"/>
    <cellStyle name="40% - Ênfase6 13" xfId="269"/>
    <cellStyle name="40% - Ênfase6 14" xfId="270"/>
    <cellStyle name="40% - Ênfase6 15" xfId="271"/>
    <cellStyle name="40% - Ênfase6 16" xfId="272"/>
    <cellStyle name="40% - Ênfase6 2" xfId="273"/>
    <cellStyle name="40% - Ênfase6 2 2" xfId="274"/>
    <cellStyle name="40% - Ênfase6 2 3" xfId="275"/>
    <cellStyle name="40% - Ênfase6 2 4" xfId="276"/>
    <cellStyle name="40% - Ênfase6 2 5" xfId="277"/>
    <cellStyle name="40% - Ênfase6 2 6" xfId="278"/>
    <cellStyle name="40% - Ênfase6 3" xfId="279"/>
    <cellStyle name="40% - Ênfase6 3 2" xfId="280"/>
    <cellStyle name="40% - Ênfase6 3 3" xfId="281"/>
    <cellStyle name="40% - Ênfase6 4" xfId="282"/>
    <cellStyle name="40% - Ênfase6 4 2" xfId="283"/>
    <cellStyle name="40% - Ênfase6 5" xfId="284"/>
    <cellStyle name="40% - Ênfase6 5 2" xfId="285"/>
    <cellStyle name="40% - Ênfase6 6" xfId="286"/>
    <cellStyle name="40% - Ênfase6 7" xfId="287"/>
    <cellStyle name="40% - Ênfase6 8" xfId="288"/>
    <cellStyle name="40% - Ênfase6 9" xfId="289"/>
    <cellStyle name="60% - Ênfase1 10" xfId="290"/>
    <cellStyle name="60% - Ênfase1 11" xfId="291"/>
    <cellStyle name="60% - Ênfase1 12" xfId="292"/>
    <cellStyle name="60% - Ênfase1 13" xfId="293"/>
    <cellStyle name="60% - Ênfase1 14" xfId="294"/>
    <cellStyle name="60% - Ênfase1 15" xfId="295"/>
    <cellStyle name="60% - Ênfase1 2" xfId="296"/>
    <cellStyle name="60% - Ênfase1 2 2" xfId="297"/>
    <cellStyle name="60% - Ênfase1 2 3" xfId="298"/>
    <cellStyle name="60% - Ênfase1 3" xfId="299"/>
    <cellStyle name="60% - Ênfase1 3 2" xfId="300"/>
    <cellStyle name="60% - Ênfase1 3 3" xfId="301"/>
    <cellStyle name="60% - Ênfase1 4" xfId="302"/>
    <cellStyle name="60% - Ênfase1 5" xfId="303"/>
    <cellStyle name="60% - Ênfase1 6" xfId="304"/>
    <cellStyle name="60% - Ênfase1 7" xfId="305"/>
    <cellStyle name="60% - Ênfase1 8" xfId="306"/>
    <cellStyle name="60% - Ênfase1 9" xfId="307"/>
    <cellStyle name="60% - Ênfase2 10" xfId="308"/>
    <cellStyle name="60% - Ênfase2 11" xfId="309"/>
    <cellStyle name="60% - Ênfase2 12" xfId="310"/>
    <cellStyle name="60% - Ênfase2 13" xfId="311"/>
    <cellStyle name="60% - Ênfase2 14" xfId="312"/>
    <cellStyle name="60% - Ênfase2 15" xfId="313"/>
    <cellStyle name="60% - Ênfase2 2" xfId="314"/>
    <cellStyle name="60% - Ênfase2 2 2" xfId="315"/>
    <cellStyle name="60% - Ênfase2 2 3" xfId="316"/>
    <cellStyle name="60% - Ênfase2 3" xfId="317"/>
    <cellStyle name="60% - Ênfase2 3 2" xfId="318"/>
    <cellStyle name="60% - Ênfase2 3 3" xfId="319"/>
    <cellStyle name="60% - Ênfase2 4" xfId="320"/>
    <cellStyle name="60% - Ênfase2 5" xfId="321"/>
    <cellStyle name="60% - Ênfase2 6" xfId="322"/>
    <cellStyle name="60% - Ênfase2 7" xfId="323"/>
    <cellStyle name="60% - Ênfase2 8" xfId="324"/>
    <cellStyle name="60% - Ênfase2 9" xfId="325"/>
    <cellStyle name="60% - Ênfase3 10" xfId="326"/>
    <cellStyle name="60% - Ênfase3 11" xfId="327"/>
    <cellStyle name="60% - Ênfase3 12" xfId="328"/>
    <cellStyle name="60% - Ênfase3 13" xfId="329"/>
    <cellStyle name="60% - Ênfase3 14" xfId="330"/>
    <cellStyle name="60% - Ênfase3 15" xfId="331"/>
    <cellStyle name="60% - Ênfase3 2" xfId="332"/>
    <cellStyle name="60% - Ênfase3 2 2" xfId="333"/>
    <cellStyle name="60% - Ênfase3 2 3" xfId="334"/>
    <cellStyle name="60% - Ênfase3 3" xfId="335"/>
    <cellStyle name="60% - Ênfase3 3 2" xfId="336"/>
    <cellStyle name="60% - Ênfase3 3 3" xfId="337"/>
    <cellStyle name="60% - Ênfase3 4" xfId="338"/>
    <cellStyle name="60% - Ênfase3 5" xfId="339"/>
    <cellStyle name="60% - Ênfase3 6" xfId="340"/>
    <cellStyle name="60% - Ênfase3 7" xfId="341"/>
    <cellStyle name="60% - Ênfase3 8" xfId="342"/>
    <cellStyle name="60% - Ênfase3 9" xfId="343"/>
    <cellStyle name="60% - Ênfase4 10" xfId="344"/>
    <cellStyle name="60% - Ênfase4 11" xfId="345"/>
    <cellStyle name="60% - Ênfase4 12" xfId="346"/>
    <cellStyle name="60% - Ênfase4 13" xfId="347"/>
    <cellStyle name="60% - Ênfase4 14" xfId="348"/>
    <cellStyle name="60% - Ênfase4 15" xfId="349"/>
    <cellStyle name="60% - Ênfase4 2" xfId="350"/>
    <cellStyle name="60% - Ênfase4 2 2" xfId="351"/>
    <cellStyle name="60% - Ênfase4 2 3" xfId="352"/>
    <cellStyle name="60% - Ênfase4 3" xfId="353"/>
    <cellStyle name="60% - Ênfase4 3 2" xfId="354"/>
    <cellStyle name="60% - Ênfase4 3 3" xfId="355"/>
    <cellStyle name="60% - Ênfase4 4" xfId="356"/>
    <cellStyle name="60% - Ênfase4 5" xfId="357"/>
    <cellStyle name="60% - Ênfase4 6" xfId="358"/>
    <cellStyle name="60% - Ênfase4 7" xfId="359"/>
    <cellStyle name="60% - Ênfase4 8" xfId="360"/>
    <cellStyle name="60% - Ênfase4 9" xfId="361"/>
    <cellStyle name="60% - Ênfase5 10" xfId="362"/>
    <cellStyle name="60% - Ênfase5 11" xfId="363"/>
    <cellStyle name="60% - Ênfase5 12" xfId="364"/>
    <cellStyle name="60% - Ênfase5 13" xfId="365"/>
    <cellStyle name="60% - Ênfase5 14" xfId="366"/>
    <cellStyle name="60% - Ênfase5 15" xfId="367"/>
    <cellStyle name="60% - Ênfase5 2" xfId="368"/>
    <cellStyle name="60% - Ênfase5 2 2" xfId="369"/>
    <cellStyle name="60% - Ênfase5 2 3" xfId="370"/>
    <cellStyle name="60% - Ênfase5 3" xfId="371"/>
    <cellStyle name="60% - Ênfase5 3 2" xfId="372"/>
    <cellStyle name="60% - Ênfase5 3 3" xfId="373"/>
    <cellStyle name="60% - Ênfase5 4" xfId="374"/>
    <cellStyle name="60% - Ênfase5 5" xfId="375"/>
    <cellStyle name="60% - Ênfase5 6" xfId="376"/>
    <cellStyle name="60% - Ênfase5 7" xfId="377"/>
    <cellStyle name="60% - Ênfase5 8" xfId="378"/>
    <cellStyle name="60% - Ênfase5 9" xfId="379"/>
    <cellStyle name="60% - Ênfase6 10" xfId="380"/>
    <cellStyle name="60% - Ênfase6 11" xfId="381"/>
    <cellStyle name="60% - Ênfase6 12" xfId="382"/>
    <cellStyle name="60% - Ênfase6 13" xfId="383"/>
    <cellStyle name="60% - Ênfase6 14" xfId="384"/>
    <cellStyle name="60% - Ênfase6 15" xfId="385"/>
    <cellStyle name="60% - Ênfase6 2" xfId="386"/>
    <cellStyle name="60% - Ênfase6 2 2" xfId="387"/>
    <cellStyle name="60% - Ênfase6 2 3" xfId="388"/>
    <cellStyle name="60% - Ênfase6 3" xfId="389"/>
    <cellStyle name="60% - Ênfase6 3 2" xfId="390"/>
    <cellStyle name="60% - Ênfase6 3 3" xfId="391"/>
    <cellStyle name="60% - Ênfase6 4" xfId="392"/>
    <cellStyle name="60% - Ênfase6 5" xfId="393"/>
    <cellStyle name="60% - Ênfase6 6" xfId="394"/>
    <cellStyle name="60% - Ênfase6 7" xfId="395"/>
    <cellStyle name="60% - Ênfase6 8" xfId="396"/>
    <cellStyle name="60% - Ênfase6 9" xfId="397"/>
    <cellStyle name="Bom 10" xfId="398"/>
    <cellStyle name="Bom 11" xfId="399"/>
    <cellStyle name="Bom 12" xfId="400"/>
    <cellStyle name="Bom 13" xfId="401"/>
    <cellStyle name="Bom 14" xfId="402"/>
    <cellStyle name="Bom 15" xfId="403"/>
    <cellStyle name="Bom 2" xfId="404"/>
    <cellStyle name="Bom 2 2" xfId="405"/>
    <cellStyle name="Bom 2 3" xfId="406"/>
    <cellStyle name="Bom 3" xfId="407"/>
    <cellStyle name="Bom 3 2" xfId="408"/>
    <cellStyle name="Bom 3 3" xfId="409"/>
    <cellStyle name="Bom 4" xfId="410"/>
    <cellStyle name="Bom 5" xfId="411"/>
    <cellStyle name="Bom 6" xfId="412"/>
    <cellStyle name="Bom 7" xfId="413"/>
    <cellStyle name="Bom 8" xfId="414"/>
    <cellStyle name="Bom 9" xfId="415"/>
    <cellStyle name="Cálculo 10" xfId="416"/>
    <cellStyle name="Cálculo 11" xfId="417"/>
    <cellStyle name="Cálculo 12" xfId="418"/>
    <cellStyle name="Cálculo 13" xfId="419"/>
    <cellStyle name="Cálculo 14" xfId="420"/>
    <cellStyle name="Cálculo 15" xfId="421"/>
    <cellStyle name="Cálculo 2" xfId="422"/>
    <cellStyle name="Cálculo 2 2" xfId="423"/>
    <cellStyle name="Cálculo 2 3" xfId="424"/>
    <cellStyle name="Cálculo 2 4" xfId="425"/>
    <cellStyle name="Cálculo 3" xfId="426"/>
    <cellStyle name="Cálculo 3 2" xfId="427"/>
    <cellStyle name="Cálculo 3 3" xfId="428"/>
    <cellStyle name="Cálculo 3 4" xfId="429"/>
    <cellStyle name="Cálculo 4" xfId="430"/>
    <cellStyle name="Cálculo 4 2" xfId="431"/>
    <cellStyle name="Cálculo 4 3" xfId="432"/>
    <cellStyle name="Cálculo 5" xfId="433"/>
    <cellStyle name="Cálculo 5 2" xfId="434"/>
    <cellStyle name="Cálculo 5 3" xfId="435"/>
    <cellStyle name="Cálculo 6" xfId="436"/>
    <cellStyle name="Cálculo 7" xfId="437"/>
    <cellStyle name="Cálculo 8" xfId="438"/>
    <cellStyle name="Cálculo 9" xfId="439"/>
    <cellStyle name="Célula de Verificação 10" xfId="440"/>
    <cellStyle name="Célula de Verificação 11" xfId="441"/>
    <cellStyle name="Célula de Verificação 12" xfId="442"/>
    <cellStyle name="Célula de Verificação 13" xfId="443"/>
    <cellStyle name="Célula de Verificação 14" xfId="444"/>
    <cellStyle name="Célula de Verificação 15" xfId="445"/>
    <cellStyle name="Célula de Verificação 2" xfId="446"/>
    <cellStyle name="Célula de Verificação 2 2" xfId="447"/>
    <cellStyle name="Célula de Verificação 2 3" xfId="448"/>
    <cellStyle name="Célula de Verificação 3" xfId="449"/>
    <cellStyle name="Célula de Verificação 3 2" xfId="450"/>
    <cellStyle name="Célula de Verificação 3 3" xfId="451"/>
    <cellStyle name="Célula de Verificação 4" xfId="452"/>
    <cellStyle name="Célula de Verificação 5" xfId="453"/>
    <cellStyle name="Célula de Verificação 6" xfId="454"/>
    <cellStyle name="Célula de Verificação 7" xfId="455"/>
    <cellStyle name="Célula de Verificação 8" xfId="456"/>
    <cellStyle name="Célula de Verificação 9" xfId="457"/>
    <cellStyle name="Célula Vinculada 10" xfId="458"/>
    <cellStyle name="Célula Vinculada 11" xfId="459"/>
    <cellStyle name="Célula Vinculada 12" xfId="460"/>
    <cellStyle name="Célula Vinculada 13" xfId="461"/>
    <cellStyle name="Célula Vinculada 14" xfId="462"/>
    <cellStyle name="Célula Vinculada 15" xfId="463"/>
    <cellStyle name="Célula Vinculada 2" xfId="464"/>
    <cellStyle name="Célula Vinculada 2 2" xfId="465"/>
    <cellStyle name="Célula Vinculada 2 3" xfId="466"/>
    <cellStyle name="Célula Vinculada 3" xfId="467"/>
    <cellStyle name="Célula Vinculada 3 2" xfId="468"/>
    <cellStyle name="Célula Vinculada 3 3" xfId="469"/>
    <cellStyle name="Célula Vinculada 4" xfId="470"/>
    <cellStyle name="Célula Vinculada 5" xfId="471"/>
    <cellStyle name="Célula Vinculada 6" xfId="472"/>
    <cellStyle name="Célula Vinculada 7" xfId="473"/>
    <cellStyle name="Célula Vinculada 8" xfId="474"/>
    <cellStyle name="Célula Vinculada 9" xfId="475"/>
    <cellStyle name="Ênfase1 10" xfId="476"/>
    <cellStyle name="Ênfase1 11" xfId="477"/>
    <cellStyle name="Ênfase1 12" xfId="478"/>
    <cellStyle name="Ênfase1 13" xfId="479"/>
    <cellStyle name="Ênfase1 14" xfId="480"/>
    <cellStyle name="Ênfase1 15" xfId="481"/>
    <cellStyle name="Ênfase1 2" xfId="482"/>
    <cellStyle name="Ênfase1 2 2" xfId="483"/>
    <cellStyle name="Ênfase1 2 3" xfId="484"/>
    <cellStyle name="Ênfase1 3" xfId="485"/>
    <cellStyle name="Ênfase1 3 2" xfId="486"/>
    <cellStyle name="Ênfase1 3 3" xfId="487"/>
    <cellStyle name="Ênfase1 4" xfId="488"/>
    <cellStyle name="Ênfase1 5" xfId="489"/>
    <cellStyle name="Ênfase1 6" xfId="490"/>
    <cellStyle name="Ênfase1 7" xfId="491"/>
    <cellStyle name="Ênfase1 8" xfId="492"/>
    <cellStyle name="Ênfase1 9" xfId="493"/>
    <cellStyle name="Ênfase2 10" xfId="494"/>
    <cellStyle name="Ênfase2 11" xfId="495"/>
    <cellStyle name="Ênfase2 12" xfId="496"/>
    <cellStyle name="Ênfase2 13" xfId="497"/>
    <cellStyle name="Ênfase2 14" xfId="498"/>
    <cellStyle name="Ênfase2 15" xfId="499"/>
    <cellStyle name="Ênfase2 2" xfId="500"/>
    <cellStyle name="Ênfase2 2 2" xfId="501"/>
    <cellStyle name="Ênfase2 2 3" xfId="502"/>
    <cellStyle name="Ênfase2 3" xfId="503"/>
    <cellStyle name="Ênfase2 3 2" xfId="504"/>
    <cellStyle name="Ênfase2 3 3" xfId="505"/>
    <cellStyle name="Ênfase2 4" xfId="506"/>
    <cellStyle name="Ênfase2 5" xfId="507"/>
    <cellStyle name="Ênfase2 6" xfId="508"/>
    <cellStyle name="Ênfase2 7" xfId="509"/>
    <cellStyle name="Ênfase2 8" xfId="510"/>
    <cellStyle name="Ênfase2 9" xfId="511"/>
    <cellStyle name="Ênfase3 10" xfId="512"/>
    <cellStyle name="Ênfase3 11" xfId="513"/>
    <cellStyle name="Ênfase3 12" xfId="514"/>
    <cellStyle name="Ênfase3 13" xfId="515"/>
    <cellStyle name="Ênfase3 14" xfId="516"/>
    <cellStyle name="Ênfase3 15" xfId="517"/>
    <cellStyle name="Ênfase3 2" xfId="518"/>
    <cellStyle name="Ênfase3 2 2" xfId="519"/>
    <cellStyle name="Ênfase3 2 3" xfId="520"/>
    <cellStyle name="Ênfase3 3" xfId="521"/>
    <cellStyle name="Ênfase3 3 2" xfId="522"/>
    <cellStyle name="Ênfase3 3 3" xfId="523"/>
    <cellStyle name="Ênfase3 4" xfId="524"/>
    <cellStyle name="Ênfase3 5" xfId="525"/>
    <cellStyle name="Ênfase3 6" xfId="526"/>
    <cellStyle name="Ênfase3 7" xfId="527"/>
    <cellStyle name="Ênfase3 8" xfId="528"/>
    <cellStyle name="Ênfase3 9" xfId="529"/>
    <cellStyle name="Ênfase4 10" xfId="530"/>
    <cellStyle name="Ênfase4 11" xfId="531"/>
    <cellStyle name="Ênfase4 12" xfId="532"/>
    <cellStyle name="Ênfase4 13" xfId="533"/>
    <cellStyle name="Ênfase4 14" xfId="534"/>
    <cellStyle name="Ênfase4 15" xfId="535"/>
    <cellStyle name="Ênfase4 2" xfId="536"/>
    <cellStyle name="Ênfase4 2 2" xfId="537"/>
    <cellStyle name="Ênfase4 2 3" xfId="538"/>
    <cellStyle name="Ênfase4 3" xfId="539"/>
    <cellStyle name="Ênfase4 3 2" xfId="540"/>
    <cellStyle name="Ênfase4 3 3" xfId="541"/>
    <cellStyle name="Ênfase4 4" xfId="542"/>
    <cellStyle name="Ênfase4 5" xfId="543"/>
    <cellStyle name="Ênfase4 6" xfId="544"/>
    <cellStyle name="Ênfase4 7" xfId="545"/>
    <cellStyle name="Ênfase4 8" xfId="546"/>
    <cellStyle name="Ênfase4 9" xfId="547"/>
    <cellStyle name="Ênfase5 10" xfId="548"/>
    <cellStyle name="Ênfase5 11" xfId="549"/>
    <cellStyle name="Ênfase5 12" xfId="550"/>
    <cellStyle name="Ênfase5 13" xfId="551"/>
    <cellStyle name="Ênfase5 14" xfId="552"/>
    <cellStyle name="Ênfase5 15" xfId="553"/>
    <cellStyle name="Ênfase5 2" xfId="554"/>
    <cellStyle name="Ênfase5 2 2" xfId="555"/>
    <cellStyle name="Ênfase5 2 3" xfId="556"/>
    <cellStyle name="Ênfase5 3" xfId="557"/>
    <cellStyle name="Ênfase5 3 2" xfId="558"/>
    <cellStyle name="Ênfase5 3 3" xfId="559"/>
    <cellStyle name="Ênfase5 4" xfId="560"/>
    <cellStyle name="Ênfase5 5" xfId="561"/>
    <cellStyle name="Ênfase5 6" xfId="562"/>
    <cellStyle name="Ênfase5 7" xfId="563"/>
    <cellStyle name="Ênfase5 8" xfId="564"/>
    <cellStyle name="Ênfase5 9" xfId="565"/>
    <cellStyle name="Ênfase6 10" xfId="566"/>
    <cellStyle name="Ênfase6 11" xfId="567"/>
    <cellStyle name="Ênfase6 12" xfId="568"/>
    <cellStyle name="Ênfase6 13" xfId="569"/>
    <cellStyle name="Ênfase6 14" xfId="570"/>
    <cellStyle name="Ênfase6 15" xfId="571"/>
    <cellStyle name="Ênfase6 2" xfId="572"/>
    <cellStyle name="Ênfase6 2 2" xfId="573"/>
    <cellStyle name="Ênfase6 2 3" xfId="574"/>
    <cellStyle name="Ênfase6 3" xfId="575"/>
    <cellStyle name="Ênfase6 3 2" xfId="576"/>
    <cellStyle name="Ênfase6 3 3" xfId="577"/>
    <cellStyle name="Ênfase6 4" xfId="578"/>
    <cellStyle name="Ênfase6 5" xfId="579"/>
    <cellStyle name="Ênfase6 6" xfId="580"/>
    <cellStyle name="Ênfase6 7" xfId="581"/>
    <cellStyle name="Ênfase6 8" xfId="582"/>
    <cellStyle name="Ênfase6 9" xfId="583"/>
    <cellStyle name="Entrada 10" xfId="584"/>
    <cellStyle name="Entrada 11" xfId="585"/>
    <cellStyle name="Entrada 12" xfId="586"/>
    <cellStyle name="Entrada 13" xfId="587"/>
    <cellStyle name="Entrada 14" xfId="588"/>
    <cellStyle name="Entrada 15" xfId="589"/>
    <cellStyle name="Entrada 2" xfId="590"/>
    <cellStyle name="Entrada 2 2" xfId="591"/>
    <cellStyle name="Entrada 2 3" xfId="592"/>
    <cellStyle name="Entrada 2 4" xfId="593"/>
    <cellStyle name="Entrada 3" xfId="594"/>
    <cellStyle name="Entrada 3 2" xfId="595"/>
    <cellStyle name="Entrada 3 3" xfId="596"/>
    <cellStyle name="Entrada 3 4" xfId="597"/>
    <cellStyle name="Entrada 4" xfId="598"/>
    <cellStyle name="Entrada 4 2" xfId="599"/>
    <cellStyle name="Entrada 4 3" xfId="600"/>
    <cellStyle name="Entrada 5" xfId="601"/>
    <cellStyle name="Entrada 5 2" xfId="602"/>
    <cellStyle name="Entrada 5 3" xfId="603"/>
    <cellStyle name="Entrada 6" xfId="604"/>
    <cellStyle name="Entrada 7" xfId="605"/>
    <cellStyle name="Entrada 8" xfId="606"/>
    <cellStyle name="Entrada 9" xfId="607"/>
    <cellStyle name="Euro" xfId="608"/>
    <cellStyle name="Euro 2" xfId="609"/>
    <cellStyle name="Euro 3" xfId="610"/>
    <cellStyle name="Euro 4" xfId="611"/>
    <cellStyle name="Euro 5" xfId="612"/>
    <cellStyle name="Excel Built-in Excel Built-in Excel Built-in Normal 3" xfId="613"/>
    <cellStyle name="Excel Built-in Excel Built-in Excel Built-in Normal 4 2" xfId="614"/>
    <cellStyle name="Excel Built-in Excel Built-in Excel Built-in Porcentagem 2" xfId="615"/>
    <cellStyle name="Excel Built-in Excel Built-in Excel Built-in Porcentagem 3" xfId="616"/>
    <cellStyle name="Excel Built-in Excel Built-in Excel Built-in Porcentagem 3 2" xfId="617"/>
    <cellStyle name="Excel Built-in Excel Built-in Excel Built-in TableStyleLight1" xfId="618"/>
    <cellStyle name="Excel Built-in Excel Built-in TableStyleLight1" xfId="619"/>
    <cellStyle name="Excel_BuiltIn_20% - Ênfase1 1" xfId="620"/>
    <cellStyle name="Followed Hyperlink" xfId="621"/>
    <cellStyle name="Incorreto 10" xfId="622"/>
    <cellStyle name="Incorreto 11" xfId="623"/>
    <cellStyle name="Incorreto 12" xfId="624"/>
    <cellStyle name="Incorreto 13" xfId="625"/>
    <cellStyle name="Incorreto 14" xfId="626"/>
    <cellStyle name="Incorreto 15" xfId="627"/>
    <cellStyle name="Incorreto 2" xfId="628"/>
    <cellStyle name="Incorreto 2 2" xfId="629"/>
    <cellStyle name="Incorreto 2 3" xfId="630"/>
    <cellStyle name="Incorreto 3" xfId="631"/>
    <cellStyle name="Incorreto 3 2" xfId="632"/>
    <cellStyle name="Incorreto 3 3" xfId="633"/>
    <cellStyle name="Incorreto 4" xfId="634"/>
    <cellStyle name="Incorreto 5" xfId="635"/>
    <cellStyle name="Incorreto 6" xfId="636"/>
    <cellStyle name="Incorreto 7" xfId="637"/>
    <cellStyle name="Incorreto 8" xfId="638"/>
    <cellStyle name="Incorreto 9" xfId="639"/>
    <cellStyle name="Indefinido" xfId="640"/>
    <cellStyle name="Millares [0]_WDM-1" xfId="641"/>
    <cellStyle name="Millares_WDM-1" xfId="642"/>
    <cellStyle name="Moeda" xfId="643" builtinId="4"/>
    <cellStyle name="Moeda 15" xfId="644"/>
    <cellStyle name="Moeda 2 2" xfId="645"/>
    <cellStyle name="Moeda 2 2 2" xfId="646"/>
    <cellStyle name="Moeda 2 2 3" xfId="647"/>
    <cellStyle name="Moeda 2 2 4" xfId="648"/>
    <cellStyle name="Moeda 2 2 5" xfId="649"/>
    <cellStyle name="Moeda 2 2 6" xfId="650"/>
    <cellStyle name="Moeda 2 3" xfId="651"/>
    <cellStyle name="Moeda 2 3 2" xfId="652"/>
    <cellStyle name="Moeda 2 4" xfId="653"/>
    <cellStyle name="Moeda 2 5" xfId="654"/>
    <cellStyle name="Moeda 2 6" xfId="655"/>
    <cellStyle name="Moeda 2 7" xfId="656"/>
    <cellStyle name="Moeda 3 2" xfId="657"/>
    <cellStyle name="Moeda 3 3" xfId="658"/>
    <cellStyle name="Moeda 4" xfId="659"/>
    <cellStyle name="Moeda_Composicao BDI v2.1" xfId="660"/>
    <cellStyle name="Moneda [0]_WDM-1" xfId="661"/>
    <cellStyle name="Moneda_WDM-1" xfId="662"/>
    <cellStyle name="Neutra 10" xfId="663"/>
    <cellStyle name="Neutra 11" xfId="664"/>
    <cellStyle name="Neutra 12" xfId="665"/>
    <cellStyle name="Neutra 13" xfId="666"/>
    <cellStyle name="Neutra 14" xfId="667"/>
    <cellStyle name="Neutra 15" xfId="668"/>
    <cellStyle name="Neutra 2" xfId="669"/>
    <cellStyle name="Neutra 2 2" xfId="670"/>
    <cellStyle name="Neutra 2 3" xfId="671"/>
    <cellStyle name="Neutra 3" xfId="672"/>
    <cellStyle name="Neutra 3 2" xfId="673"/>
    <cellStyle name="Neutra 3 3" xfId="674"/>
    <cellStyle name="Neutra 4" xfId="675"/>
    <cellStyle name="Neutra 5" xfId="676"/>
    <cellStyle name="Neutra 6" xfId="677"/>
    <cellStyle name="Neutra 7" xfId="678"/>
    <cellStyle name="Neutra 8" xfId="679"/>
    <cellStyle name="Neutra 9" xfId="680"/>
    <cellStyle name="Normal" xfId="0" builtinId="0"/>
    <cellStyle name="Normal 10" xfId="681"/>
    <cellStyle name="Normal 10 2" xfId="682"/>
    <cellStyle name="Normal 10 7" xfId="683"/>
    <cellStyle name="Normal 11" xfId="684"/>
    <cellStyle name="Normal 11 2" xfId="685"/>
    <cellStyle name="Normal 12" xfId="686"/>
    <cellStyle name="Normal 12 2" xfId="687"/>
    <cellStyle name="Normal 12 6" xfId="688"/>
    <cellStyle name="Normal 13" xfId="689"/>
    <cellStyle name="Normal 13 2" xfId="690"/>
    <cellStyle name="Normal 13 3" xfId="691"/>
    <cellStyle name="Normal 13 4" xfId="692"/>
    <cellStyle name="Normal 13 5" xfId="693"/>
    <cellStyle name="Normal 14" xfId="694"/>
    <cellStyle name="Normal 14 2" xfId="695"/>
    <cellStyle name="Normal 14 3" xfId="696"/>
    <cellStyle name="Normal 14 4" xfId="697"/>
    <cellStyle name="Normal 14 5" xfId="698"/>
    <cellStyle name="Normal 14 6" xfId="699"/>
    <cellStyle name="Normal 15" xfId="700"/>
    <cellStyle name="Normal 15 2" xfId="701"/>
    <cellStyle name="Normal 16" xfId="702"/>
    <cellStyle name="Normal 16 2" xfId="703"/>
    <cellStyle name="Normal 17" xfId="704"/>
    <cellStyle name="Normal 17 2" xfId="705"/>
    <cellStyle name="Normal 17 3" xfId="706"/>
    <cellStyle name="Normal 18" xfId="707"/>
    <cellStyle name="Normal 18 2" xfId="708"/>
    <cellStyle name="Normal 19" xfId="709"/>
    <cellStyle name="Normal 2 10" xfId="710"/>
    <cellStyle name="Normal 2 10 2" xfId="711"/>
    <cellStyle name="Normal 2 11" xfId="712"/>
    <cellStyle name="Normal 2 12" xfId="713"/>
    <cellStyle name="Normal 2 13" xfId="714"/>
    <cellStyle name="Normal 2 14" xfId="715"/>
    <cellStyle name="Normal 2 15" xfId="716"/>
    <cellStyle name="Normal 2 16" xfId="717"/>
    <cellStyle name="Normal 2 17" xfId="718"/>
    <cellStyle name="Normal 2 18" xfId="719"/>
    <cellStyle name="Normal 2 19" xfId="720"/>
    <cellStyle name="Normal 2 2" xfId="721"/>
    <cellStyle name="Normal 2 2 2" xfId="722"/>
    <cellStyle name="Normal 2 2 2 2" xfId="723"/>
    <cellStyle name="Normal 2 2 2 3" xfId="724"/>
    <cellStyle name="Normal 2 2 3" xfId="725"/>
    <cellStyle name="Normal 2 2 4" xfId="726"/>
    <cellStyle name="Normal 2 2 5" xfId="727"/>
    <cellStyle name="Normal 2 2 6" xfId="728"/>
    <cellStyle name="Normal 2 2 7" xfId="729"/>
    <cellStyle name="Normal 2 2 8" xfId="730"/>
    <cellStyle name="Normal 2 20" xfId="731"/>
    <cellStyle name="Normal 2 21" xfId="732"/>
    <cellStyle name="Normal 2 22" xfId="733"/>
    <cellStyle name="Normal 2 3" xfId="734"/>
    <cellStyle name="Normal 2 3 2" xfId="735"/>
    <cellStyle name="Normal 2 3 3" xfId="736"/>
    <cellStyle name="Normal 2 3 4" xfId="737"/>
    <cellStyle name="Normal 2 3 5" xfId="738"/>
    <cellStyle name="Normal 2 4" xfId="739"/>
    <cellStyle name="Normal 2 4 2" xfId="740"/>
    <cellStyle name="Normal 2 5" xfId="741"/>
    <cellStyle name="Normal 2 5 2" xfId="742"/>
    <cellStyle name="Normal 2 6" xfId="743"/>
    <cellStyle name="Normal 2 7" xfId="744"/>
    <cellStyle name="Normal 2 7 2" xfId="745"/>
    <cellStyle name="Normal 2 7 3" xfId="746"/>
    <cellStyle name="Normal 2 7 4" xfId="747"/>
    <cellStyle name="Normal 2 7 5" xfId="748"/>
    <cellStyle name="Normal 2 8" xfId="749"/>
    <cellStyle name="Normal 2 9" xfId="750"/>
    <cellStyle name="Normal 2 9 16" xfId="751"/>
    <cellStyle name="Normal 2 9 2" xfId="752"/>
    <cellStyle name="Normal 2 9 3" xfId="753"/>
    <cellStyle name="Normal 20" xfId="754"/>
    <cellStyle name="Normal 21" xfId="755"/>
    <cellStyle name="Normal 22" xfId="756"/>
    <cellStyle name="Normal 22 2" xfId="757"/>
    <cellStyle name="Normal 23" xfId="758"/>
    <cellStyle name="Normal 23 2" xfId="759"/>
    <cellStyle name="Normal 23 3" xfId="760"/>
    <cellStyle name="Normal 23 4" xfId="761"/>
    <cellStyle name="Normal 23 5" xfId="762"/>
    <cellStyle name="Normal 23 6" xfId="763"/>
    <cellStyle name="Normal 24" xfId="764"/>
    <cellStyle name="Normal 24 2" xfId="765"/>
    <cellStyle name="Normal 25" xfId="766"/>
    <cellStyle name="Normal 25 2" xfId="767"/>
    <cellStyle name="Normal 26" xfId="768"/>
    <cellStyle name="Normal 26 2" xfId="769"/>
    <cellStyle name="Normal 27" xfId="770"/>
    <cellStyle name="Normal 27 2" xfId="771"/>
    <cellStyle name="Normal 27 3" xfId="772"/>
    <cellStyle name="Normal 27 4" xfId="773"/>
    <cellStyle name="Normal 27 5" xfId="774"/>
    <cellStyle name="Normal 27 6" xfId="775"/>
    <cellStyle name="Normal 28" xfId="776"/>
    <cellStyle name="Normal 28 2" xfId="777"/>
    <cellStyle name="Normal 28 3" xfId="778"/>
    <cellStyle name="Normal 28 4" xfId="779"/>
    <cellStyle name="Normal 28 5" xfId="780"/>
    <cellStyle name="Normal 28 6" xfId="781"/>
    <cellStyle name="Normal 29" xfId="782"/>
    <cellStyle name="Normal 29 2" xfId="783"/>
    <cellStyle name="Normal 29 3" xfId="784"/>
    <cellStyle name="Normal 29 4" xfId="785"/>
    <cellStyle name="Normal 29 5" xfId="786"/>
    <cellStyle name="Normal 29 6" xfId="787"/>
    <cellStyle name="Normal 29 7" xfId="788"/>
    <cellStyle name="Normal 3" xfId="789"/>
    <cellStyle name="Normal 3 10" xfId="790"/>
    <cellStyle name="Normal 3 11" xfId="791"/>
    <cellStyle name="Normal 3 12" xfId="792"/>
    <cellStyle name="Normal 3 13" xfId="793"/>
    <cellStyle name="Normal 3 14" xfId="794"/>
    <cellStyle name="Normal 3 15" xfId="795"/>
    <cellStyle name="Normal 3 16" xfId="796"/>
    <cellStyle name="Normal 3 17" xfId="797"/>
    <cellStyle name="Normal 3 18" xfId="798"/>
    <cellStyle name="Normal 3 2" xfId="799"/>
    <cellStyle name="Normal 3 2 2" xfId="800"/>
    <cellStyle name="Normal 3 2 2 2" xfId="801"/>
    <cellStyle name="Normal 3 2 2 3" xfId="802"/>
    <cellStyle name="Normal 3 2 3" xfId="803"/>
    <cellStyle name="Normal 3 2 4" xfId="804"/>
    <cellStyle name="Normal 3 2 5" xfId="805"/>
    <cellStyle name="Normal 3 2 6" xfId="806"/>
    <cellStyle name="Normal 3 2 7" xfId="807"/>
    <cellStyle name="Normal 3 2 8" xfId="808"/>
    <cellStyle name="Normal 3 3" xfId="809"/>
    <cellStyle name="Normal 3 4" xfId="810"/>
    <cellStyle name="Normal 3 5" xfId="811"/>
    <cellStyle name="Normal 3 6" xfId="812"/>
    <cellStyle name="Normal 3 7" xfId="813"/>
    <cellStyle name="Normal 3 8" xfId="814"/>
    <cellStyle name="Normal 3 9" xfId="815"/>
    <cellStyle name="Normal 3_Atualizado" xfId="816"/>
    <cellStyle name="Normal 30" xfId="817"/>
    <cellStyle name="Normal 30 2" xfId="818"/>
    <cellStyle name="Normal 30 3" xfId="819"/>
    <cellStyle name="Normal 30 4" xfId="820"/>
    <cellStyle name="Normal 30 5" xfId="821"/>
    <cellStyle name="Normal 30 6" xfId="822"/>
    <cellStyle name="Normal 30 7" xfId="823"/>
    <cellStyle name="Normal 31" xfId="824"/>
    <cellStyle name="Normal 31 2" xfId="825"/>
    <cellStyle name="Normal 31 3" xfId="826"/>
    <cellStyle name="Normal 31 4" xfId="827"/>
    <cellStyle name="Normal 31 5" xfId="828"/>
    <cellStyle name="Normal 31 6" xfId="829"/>
    <cellStyle name="Normal 32" xfId="830"/>
    <cellStyle name="Normal 32 2" xfId="831"/>
    <cellStyle name="Normal 32 3" xfId="832"/>
    <cellStyle name="Normal 32 4" xfId="833"/>
    <cellStyle name="Normal 32 5" xfId="834"/>
    <cellStyle name="Normal 32 6" xfId="835"/>
    <cellStyle name="Normal 33" xfId="836"/>
    <cellStyle name="Normal 33 2" xfId="837"/>
    <cellStyle name="Normal 33 3" xfId="838"/>
    <cellStyle name="Normal 33 4" xfId="839"/>
    <cellStyle name="Normal 33 5" xfId="840"/>
    <cellStyle name="Normal 33 6" xfId="841"/>
    <cellStyle name="Normal 34" xfId="842"/>
    <cellStyle name="Normal 34 2" xfId="843"/>
    <cellStyle name="Normal 34 3" xfId="844"/>
    <cellStyle name="Normal 34 4" xfId="845"/>
    <cellStyle name="Normal 34 5" xfId="846"/>
    <cellStyle name="Normal 34 6" xfId="847"/>
    <cellStyle name="Normal 35" xfId="848"/>
    <cellStyle name="Normal 35 2" xfId="849"/>
    <cellStyle name="Normal 35 3" xfId="850"/>
    <cellStyle name="Normal 35 4" xfId="851"/>
    <cellStyle name="Normal 35 5" xfId="852"/>
    <cellStyle name="Normal 35 6" xfId="853"/>
    <cellStyle name="Normal 36" xfId="854"/>
    <cellStyle name="Normal 36 2" xfId="855"/>
    <cellStyle name="Normal 36 3" xfId="856"/>
    <cellStyle name="Normal 36 4" xfId="857"/>
    <cellStyle name="Normal 36 5" xfId="858"/>
    <cellStyle name="Normal 36 6" xfId="859"/>
    <cellStyle name="Normal 37" xfId="860"/>
    <cellStyle name="Normal 37 2" xfId="861"/>
    <cellStyle name="Normal 37 3" xfId="862"/>
    <cellStyle name="Normal 37 4" xfId="863"/>
    <cellStyle name="Normal 37 5" xfId="864"/>
    <cellStyle name="Normal 37 6" xfId="865"/>
    <cellStyle name="Normal 38" xfId="866"/>
    <cellStyle name="Normal 38 2" xfId="867"/>
    <cellStyle name="Normal 38 3" xfId="868"/>
    <cellStyle name="Normal 38 4" xfId="869"/>
    <cellStyle name="Normal 38 5" xfId="870"/>
    <cellStyle name="Normal 38 6" xfId="871"/>
    <cellStyle name="Normal 39" xfId="872"/>
    <cellStyle name="Normal 39 2" xfId="873"/>
    <cellStyle name="Normal 39 3" xfId="874"/>
    <cellStyle name="Normal 39 4" xfId="875"/>
    <cellStyle name="Normal 39 5" xfId="876"/>
    <cellStyle name="Normal 39 6" xfId="877"/>
    <cellStyle name="Normal 4 2" xfId="878"/>
    <cellStyle name="Normal 4 2 2" xfId="879"/>
    <cellStyle name="Normal 4 2 3" xfId="880"/>
    <cellStyle name="Normal 4 2 4" xfId="881"/>
    <cellStyle name="Normal 4 2 5" xfId="882"/>
    <cellStyle name="Normal 4 3" xfId="883"/>
    <cellStyle name="Normal 4 4" xfId="884"/>
    <cellStyle name="Normal 4 5" xfId="885"/>
    <cellStyle name="Normal 4 6" xfId="886"/>
    <cellStyle name="Normal 4 7" xfId="887"/>
    <cellStyle name="Normal 4 8" xfId="888"/>
    <cellStyle name="Normal 4 9" xfId="889"/>
    <cellStyle name="Normal 40" xfId="890"/>
    <cellStyle name="Normal 40 2" xfId="891"/>
    <cellStyle name="Normal 40 3" xfId="892"/>
    <cellStyle name="Normal 40 4" xfId="893"/>
    <cellStyle name="Normal 40 5" xfId="894"/>
    <cellStyle name="Normal 40 6" xfId="895"/>
    <cellStyle name="Normal 41" xfId="896"/>
    <cellStyle name="Normal 41 2" xfId="897"/>
    <cellStyle name="Normal 41 3" xfId="898"/>
    <cellStyle name="Normal 41 4" xfId="899"/>
    <cellStyle name="Normal 41 5" xfId="900"/>
    <cellStyle name="Normal 41 6" xfId="901"/>
    <cellStyle name="Normal 42" xfId="902"/>
    <cellStyle name="Normal 42 2" xfId="903"/>
    <cellStyle name="Normal 42 3" xfId="904"/>
    <cellStyle name="Normal 42 4" xfId="905"/>
    <cellStyle name="Normal 42 5" xfId="906"/>
    <cellStyle name="Normal 42 6" xfId="907"/>
    <cellStyle name="Normal 43" xfId="908"/>
    <cellStyle name="Normal 43 2" xfId="909"/>
    <cellStyle name="Normal 43 3" xfId="910"/>
    <cellStyle name="Normal 43 4" xfId="911"/>
    <cellStyle name="Normal 43 5" xfId="912"/>
    <cellStyle name="Normal 43 6" xfId="913"/>
    <cellStyle name="Normal 44" xfId="914"/>
    <cellStyle name="Normal 44 2" xfId="915"/>
    <cellStyle name="Normal 44 3" xfId="916"/>
    <cellStyle name="Normal 44 4" xfId="917"/>
    <cellStyle name="Normal 44 5" xfId="918"/>
    <cellStyle name="Normal 44 6" xfId="919"/>
    <cellStyle name="Normal 45" xfId="920"/>
    <cellStyle name="Normal 45 2" xfId="921"/>
    <cellStyle name="Normal 45 3" xfId="922"/>
    <cellStyle name="Normal 45 4" xfId="923"/>
    <cellStyle name="Normal 45 5" xfId="924"/>
    <cellStyle name="Normal 45 6" xfId="925"/>
    <cellStyle name="Normal 46" xfId="926"/>
    <cellStyle name="Normal 46 2" xfId="927"/>
    <cellStyle name="Normal 46 3" xfId="928"/>
    <cellStyle name="Normal 46 4" xfId="929"/>
    <cellStyle name="Normal 46 5" xfId="930"/>
    <cellStyle name="Normal 46 6" xfId="931"/>
    <cellStyle name="Normal 47" xfId="932"/>
    <cellStyle name="Normal 47 2" xfId="933"/>
    <cellStyle name="Normal 48" xfId="934"/>
    <cellStyle name="Normal 48 2" xfId="935"/>
    <cellStyle name="Normal 49" xfId="936"/>
    <cellStyle name="Normal 49 2" xfId="937"/>
    <cellStyle name="Normal 5" xfId="938"/>
    <cellStyle name="Normal 5 2" xfId="939"/>
    <cellStyle name="Normal 5 3" xfId="940"/>
    <cellStyle name="Normal 5 4" xfId="941"/>
    <cellStyle name="Normal 5 5" xfId="942"/>
    <cellStyle name="Normal 5 6" xfId="943"/>
    <cellStyle name="Normal 5 7" xfId="944"/>
    <cellStyle name="Normal 50" xfId="945"/>
    <cellStyle name="Normal 51" xfId="946"/>
    <cellStyle name="Normal 54" xfId="947"/>
    <cellStyle name="Normal 56" xfId="948"/>
    <cellStyle name="Normal 58" xfId="949"/>
    <cellStyle name="Normal 6" xfId="950"/>
    <cellStyle name="Normal 6 2" xfId="951"/>
    <cellStyle name="Normal 6 2 2" xfId="952"/>
    <cellStyle name="Normal 6 2 3" xfId="953"/>
    <cellStyle name="Normal 6 2 4" xfId="954"/>
    <cellStyle name="Normal 6 2 5" xfId="955"/>
    <cellStyle name="Normal 60" xfId="956"/>
    <cellStyle name="Normal 62" xfId="957"/>
    <cellStyle name="Normal 7" xfId="958"/>
    <cellStyle name="Normal 7 2" xfId="959"/>
    <cellStyle name="Normal 7 2 2" xfId="960"/>
    <cellStyle name="Normal 7 2 3" xfId="961"/>
    <cellStyle name="Normal 7 2 4" xfId="962"/>
    <cellStyle name="Normal 7 2 5" xfId="963"/>
    <cellStyle name="Normal 7 2 6" xfId="964"/>
    <cellStyle name="Normal 7 3" xfId="965"/>
    <cellStyle name="Normal 7 3 2" xfId="966"/>
    <cellStyle name="Normal 7 3 3" xfId="967"/>
    <cellStyle name="Normal 8" xfId="968"/>
    <cellStyle name="Normal 8 2" xfId="969"/>
    <cellStyle name="Normal 8 2 2" xfId="970"/>
    <cellStyle name="Normal 8 2 3" xfId="971"/>
    <cellStyle name="Normal 8 2 4" xfId="972"/>
    <cellStyle name="Normal 8 2 5" xfId="973"/>
    <cellStyle name="Normal 8 3" xfId="974"/>
    <cellStyle name="Normal 8 4" xfId="975"/>
    <cellStyle name="Normal 8 5" xfId="976"/>
    <cellStyle name="Normal 8 6" xfId="977"/>
    <cellStyle name="Normal 8 7" xfId="978"/>
    <cellStyle name="Normal 9" xfId="979"/>
    <cellStyle name="Normal 9 2" xfId="980"/>
    <cellStyle name="Normal 9 3" xfId="981"/>
    <cellStyle name="Normal 9 4" xfId="982"/>
    <cellStyle name="Normal 9 5" xfId="983"/>
    <cellStyle name="Nota 10" xfId="984"/>
    <cellStyle name="Nota 11" xfId="985"/>
    <cellStyle name="Nota 12" xfId="986"/>
    <cellStyle name="Nota 13" xfId="987"/>
    <cellStyle name="Nota 14" xfId="988"/>
    <cellStyle name="Nota 15" xfId="989"/>
    <cellStyle name="Nota 16" xfId="990"/>
    <cellStyle name="Nota 2" xfId="991"/>
    <cellStyle name="Nota 2 10" xfId="992"/>
    <cellStyle name="Nota 2 2" xfId="993"/>
    <cellStyle name="Nota 2 2 2" xfId="994"/>
    <cellStyle name="Nota 2 2 3" xfId="995"/>
    <cellStyle name="Nota 2 2 4" xfId="996"/>
    <cellStyle name="Nota 2 3" xfId="997"/>
    <cellStyle name="Nota 2 3 2" xfId="998"/>
    <cellStyle name="Nota 2 3 3" xfId="999"/>
    <cellStyle name="Nota 2 3 4" xfId="1000"/>
    <cellStyle name="Nota 2 4" xfId="1001"/>
    <cellStyle name="Nota 2 4 2" xfId="1002"/>
    <cellStyle name="Nota 2 4 3" xfId="1003"/>
    <cellStyle name="Nota 2 4 4" xfId="1004"/>
    <cellStyle name="Nota 2 5" xfId="1005"/>
    <cellStyle name="Nota 2 5 2" xfId="1006"/>
    <cellStyle name="Nota 2 5 3" xfId="1007"/>
    <cellStyle name="Nota 2 5 4" xfId="1008"/>
    <cellStyle name="Nota 2 6" xfId="1009"/>
    <cellStyle name="Nota 2 6 2" xfId="1010"/>
    <cellStyle name="Nota 2 6 3" xfId="1011"/>
    <cellStyle name="Nota 2 6 4" xfId="1012"/>
    <cellStyle name="Nota 2 7" xfId="1013"/>
    <cellStyle name="Nota 2 8" xfId="1014"/>
    <cellStyle name="Nota 2 9" xfId="1015"/>
    <cellStyle name="Nota 3" xfId="1016"/>
    <cellStyle name="Nota 3 2" xfId="1017"/>
    <cellStyle name="Nota 3 2 2" xfId="1018"/>
    <cellStyle name="Nota 3 2 3" xfId="1019"/>
    <cellStyle name="Nota 3 2 4" xfId="1020"/>
    <cellStyle name="Nota 3 3" xfId="1021"/>
    <cellStyle name="Nota 3 4" xfId="1022"/>
    <cellStyle name="Nota 3 5" xfId="1023"/>
    <cellStyle name="Nota 3 6" xfId="1024"/>
    <cellStyle name="Nota 4" xfId="1025"/>
    <cellStyle name="Nota 4 2" xfId="1026"/>
    <cellStyle name="Nota 4 2 2" xfId="1027"/>
    <cellStyle name="Nota 4 2 3" xfId="1028"/>
    <cellStyle name="Nota 4 2 4" xfId="1029"/>
    <cellStyle name="Nota 4 3" xfId="1030"/>
    <cellStyle name="Nota 4 4" xfId="1031"/>
    <cellStyle name="Nota 4 5" xfId="1032"/>
    <cellStyle name="Nota 5" xfId="1033"/>
    <cellStyle name="Nota 5 2" xfId="1034"/>
    <cellStyle name="Nota 5 3" xfId="1035"/>
    <cellStyle name="Nota 5 4" xfId="1036"/>
    <cellStyle name="Nota 6" xfId="1037"/>
    <cellStyle name="Nota 6 2" xfId="1038"/>
    <cellStyle name="Nota 6 3" xfId="1039"/>
    <cellStyle name="Nota 6 4" xfId="1040"/>
    <cellStyle name="Nota 7" xfId="1041"/>
    <cellStyle name="Nota 8" xfId="1042"/>
    <cellStyle name="Nota 9" xfId="1043"/>
    <cellStyle name="padroes" xfId="1044"/>
    <cellStyle name="padroes 2" xfId="1045"/>
    <cellStyle name="padroes 2 2" xfId="1046"/>
    <cellStyle name="padroes 2 2 2" xfId="1047"/>
    <cellStyle name="padroes 2 3" xfId="1048"/>
    <cellStyle name="padroes 2 3 2" xfId="1049"/>
    <cellStyle name="padroes 2 4" xfId="1050"/>
    <cellStyle name="padroes 3" xfId="1051"/>
    <cellStyle name="padroes 3 2" xfId="1052"/>
    <cellStyle name="padroes 3 2 2" xfId="1053"/>
    <cellStyle name="padroes 3 3" xfId="1054"/>
    <cellStyle name="padroes 3 3 2" xfId="1055"/>
    <cellStyle name="padroes 3 4" xfId="1056"/>
    <cellStyle name="padroes 4" xfId="1057"/>
    <cellStyle name="padroes 4 2" xfId="1058"/>
    <cellStyle name="padroes 5" xfId="1059"/>
    <cellStyle name="padroes 5 2" xfId="1060"/>
    <cellStyle name="padroes 5 3" xfId="1061"/>
    <cellStyle name="padroes 5 4" xfId="1062"/>
    <cellStyle name="padroes 5 5" xfId="1063"/>
    <cellStyle name="padroes 6" xfId="1064"/>
    <cellStyle name="Percent 2" xfId="1065"/>
    <cellStyle name="Percentagem 2" xfId="1066"/>
    <cellStyle name="planilhas" xfId="1067"/>
    <cellStyle name="Porcentagem" xfId="1068" builtinId="5"/>
    <cellStyle name="Porcentagem 10" xfId="1069"/>
    <cellStyle name="Porcentagem 2 10" xfId="1070"/>
    <cellStyle name="Porcentagem 2 11" xfId="1071"/>
    <cellStyle name="Porcentagem 2 12" xfId="1072"/>
    <cellStyle name="Porcentagem 2 13" xfId="1073"/>
    <cellStyle name="Porcentagem 2 14" xfId="1074"/>
    <cellStyle name="Porcentagem 2 15" xfId="1075"/>
    <cellStyle name="Porcentagem 2 16" xfId="1076"/>
    <cellStyle name="Porcentagem 2 17" xfId="1077"/>
    <cellStyle name="Porcentagem 2 2" xfId="1078"/>
    <cellStyle name="Porcentagem 2 2 2" xfId="1079"/>
    <cellStyle name="Porcentagem 2 2 3" xfId="1080"/>
    <cellStyle name="Porcentagem 2 3" xfId="1081"/>
    <cellStyle name="Porcentagem 2 3 2" xfId="1082"/>
    <cellStyle name="Porcentagem 2 3 3" xfId="1083"/>
    <cellStyle name="Porcentagem 2 4" xfId="1084"/>
    <cellStyle name="Porcentagem 2 5" xfId="1085"/>
    <cellStyle name="Porcentagem 2 6" xfId="1086"/>
    <cellStyle name="Porcentagem 2 7" xfId="1087"/>
    <cellStyle name="Porcentagem 2 8" xfId="1088"/>
    <cellStyle name="Porcentagem 2 9" xfId="1089"/>
    <cellStyle name="Porcentagem 3 2" xfId="1090"/>
    <cellStyle name="Porcentagem 3 2 2" xfId="1091"/>
    <cellStyle name="Porcentagem 3 2 3" xfId="1092"/>
    <cellStyle name="Porcentagem 3 3" xfId="1093"/>
    <cellStyle name="Porcentagem 4" xfId="1094"/>
    <cellStyle name="Porcentagem 5" xfId="1095"/>
    <cellStyle name="Porcentagem 5 2" xfId="1096"/>
    <cellStyle name="Porcentagem 6" xfId="1097"/>
    <cellStyle name="Porcentagem 7" xfId="1098"/>
    <cellStyle name="Saída 10" xfId="1099"/>
    <cellStyle name="Saída 11" xfId="1100"/>
    <cellStyle name="Saída 12" xfId="1101"/>
    <cellStyle name="Saída 13" xfId="1102"/>
    <cellStyle name="Saída 14" xfId="1103"/>
    <cellStyle name="Saída 15" xfId="1104"/>
    <cellStyle name="Saída 2" xfId="1105"/>
    <cellStyle name="Saída 2 2" xfId="1106"/>
    <cellStyle name="Saída 2 3" xfId="1107"/>
    <cellStyle name="Saída 2 4" xfId="1108"/>
    <cellStyle name="Saída 2 5" xfId="1109"/>
    <cellStyle name="Saída 3" xfId="1110"/>
    <cellStyle name="Saída 3 2" xfId="1111"/>
    <cellStyle name="Saída 3 3" xfId="1112"/>
    <cellStyle name="Saída 3 4" xfId="1113"/>
    <cellStyle name="Saída 3 5" xfId="1114"/>
    <cellStyle name="Saída 4" xfId="1115"/>
    <cellStyle name="Saída 4 2" xfId="1116"/>
    <cellStyle name="Saída 4 3" xfId="1117"/>
    <cellStyle name="Saída 4 4" xfId="1118"/>
    <cellStyle name="Saída 5" xfId="1119"/>
    <cellStyle name="Saída 5 2" xfId="1120"/>
    <cellStyle name="Saída 5 3" xfId="1121"/>
    <cellStyle name="Saída 5 4" xfId="1122"/>
    <cellStyle name="Saída 6" xfId="1123"/>
    <cellStyle name="Saída 7" xfId="1124"/>
    <cellStyle name="Saída 8" xfId="1125"/>
    <cellStyle name="Saída 9" xfId="1126"/>
    <cellStyle name="Sem título1" xfId="1127"/>
    <cellStyle name="Separador de milhares 10" xfId="1128"/>
    <cellStyle name="Separador de milhares 10 2" xfId="1129"/>
    <cellStyle name="Separador de milhares 10 3" xfId="1130"/>
    <cellStyle name="Separador de milhares 10 4" xfId="1131"/>
    <cellStyle name="Separador de milhares 19" xfId="1132"/>
    <cellStyle name="Separador de milhares 2 10" xfId="1133"/>
    <cellStyle name="Separador de milhares 2 11" xfId="1134"/>
    <cellStyle name="Separador de milhares 2 12" xfId="1135"/>
    <cellStyle name="Separador de milhares 2 13" xfId="1136"/>
    <cellStyle name="Separador de milhares 2 2" xfId="1137"/>
    <cellStyle name="Separador de milhares 2 2 2" xfId="1138"/>
    <cellStyle name="Separador de milhares 2 2 3" xfId="1139"/>
    <cellStyle name="Separador de milhares 2 3" xfId="1140"/>
    <cellStyle name="Separador de milhares 2 3 2" xfId="1141"/>
    <cellStyle name="Separador de milhares 2 3 2 2" xfId="1142"/>
    <cellStyle name="Separador de milhares 2 3 2 3" xfId="1143"/>
    <cellStyle name="Separador de milhares 2 3 2 4" xfId="1144"/>
    <cellStyle name="Separador de milhares 2 3 2 5" xfId="1145"/>
    <cellStyle name="Separador de milhares 2 3 3" xfId="1146"/>
    <cellStyle name="Separador de milhares 2 3 4" xfId="1147"/>
    <cellStyle name="Separador de milhares 2 3 5" xfId="1148"/>
    <cellStyle name="Separador de milhares 2 4" xfId="1149"/>
    <cellStyle name="Separador de milhares 2 4 2" xfId="1150"/>
    <cellStyle name="Separador de milhares 2 4 3" xfId="1151"/>
    <cellStyle name="Separador de milhares 2 4 4" xfId="1152"/>
    <cellStyle name="Separador de milhares 2 4 5" xfId="1153"/>
    <cellStyle name="Separador de milhares 2 5" xfId="1154"/>
    <cellStyle name="Separador de milhares 2 5 2" xfId="1155"/>
    <cellStyle name="Separador de milhares 2 6" xfId="1156"/>
    <cellStyle name="Separador de milhares 2 6 2" xfId="1157"/>
    <cellStyle name="Separador de milhares 2 7" xfId="1158"/>
    <cellStyle name="Separador de milhares 2 7 2" xfId="1159"/>
    <cellStyle name="Separador de milhares 2 8" xfId="1160"/>
    <cellStyle name="Separador de milhares 2 8 2" xfId="1161"/>
    <cellStyle name="Separador de milhares 2 9" xfId="1162"/>
    <cellStyle name="Separador de milhares 20" xfId="1163"/>
    <cellStyle name="Separador de milhares 3 2" xfId="1164"/>
    <cellStyle name="Separador de milhares 3 2 2" xfId="1165"/>
    <cellStyle name="Separador de milhares 3 3" xfId="1166"/>
    <cellStyle name="Separador de milhares 3 4" xfId="1167"/>
    <cellStyle name="Separador de milhares 3 5" xfId="1168"/>
    <cellStyle name="Separador de milhares 3 6" xfId="1169"/>
    <cellStyle name="Separador de milhares 4" xfId="1170"/>
    <cellStyle name="Separador de milhares 4 2" xfId="1171"/>
    <cellStyle name="Separador de milhares 4 2 2" xfId="1172"/>
    <cellStyle name="Separador de milhares 4 2 3" xfId="1173"/>
    <cellStyle name="Separador de milhares 4 2 4" xfId="1174"/>
    <cellStyle name="Separador de milhares 4 2 5" xfId="1175"/>
    <cellStyle name="Separador de milhares 4 3" xfId="1176"/>
    <cellStyle name="Separador de milhares 4 4" xfId="1177"/>
    <cellStyle name="Separador de milhares 4 5" xfId="1178"/>
    <cellStyle name="Separador de milhares 4 6" xfId="1179"/>
    <cellStyle name="Separador de milhares 4 7" xfId="1180"/>
    <cellStyle name="Separador de milhares 4 9" xfId="1181"/>
    <cellStyle name="Separador de milhares 5" xfId="1182"/>
    <cellStyle name="Separador de milhares 5 2" xfId="1183"/>
    <cellStyle name="Separador de milhares 5 3" xfId="1184"/>
    <cellStyle name="Separador de milhares 5 32" xfId="1185"/>
    <cellStyle name="Separador de milhares 5 34" xfId="1186"/>
    <cellStyle name="Separador de milhares 5 4" xfId="1187"/>
    <cellStyle name="Separador de milhares 5 5" xfId="1188"/>
    <cellStyle name="Separador de milhares 5 6" xfId="1189"/>
    <cellStyle name="Separador de milhares 6" xfId="1190"/>
    <cellStyle name="Separador de milhares 7" xfId="1191"/>
    <cellStyle name="Separador de milhares 9 7" xfId="1192"/>
    <cellStyle name="SUBTIT" xfId="1193"/>
    <cellStyle name="TableStyleLight1" xfId="1194"/>
    <cellStyle name="TableStyleLight1 3" xfId="1195"/>
    <cellStyle name="Texto de Aviso 10" xfId="1196"/>
    <cellStyle name="Texto de Aviso 11" xfId="1197"/>
    <cellStyle name="Texto de Aviso 12" xfId="1198"/>
    <cellStyle name="Texto de Aviso 13" xfId="1199"/>
    <cellStyle name="Texto de Aviso 14" xfId="1200"/>
    <cellStyle name="Texto de Aviso 15" xfId="1201"/>
    <cellStyle name="Texto de Aviso 2" xfId="1202"/>
    <cellStyle name="Texto de Aviso 2 2" xfId="1203"/>
    <cellStyle name="Texto de Aviso 2 3" xfId="1204"/>
    <cellStyle name="Texto de Aviso 3" xfId="1205"/>
    <cellStyle name="Texto de Aviso 3 2" xfId="1206"/>
    <cellStyle name="Texto de Aviso 3 3" xfId="1207"/>
    <cellStyle name="Texto de Aviso 4" xfId="1208"/>
    <cellStyle name="Texto de Aviso 5" xfId="1209"/>
    <cellStyle name="Texto de Aviso 6" xfId="1210"/>
    <cellStyle name="Texto de Aviso 7" xfId="1211"/>
    <cellStyle name="Texto de Aviso 8" xfId="1212"/>
    <cellStyle name="Texto de Aviso 9" xfId="1213"/>
    <cellStyle name="Texto Explicativo 10" xfId="1214"/>
    <cellStyle name="Texto Explicativo 11" xfId="1215"/>
    <cellStyle name="Texto Explicativo 12" xfId="1216"/>
    <cellStyle name="Texto Explicativo 13" xfId="1217"/>
    <cellStyle name="Texto Explicativo 14" xfId="1218"/>
    <cellStyle name="Texto Explicativo 15" xfId="1219"/>
    <cellStyle name="Texto Explicativo 2" xfId="1220"/>
    <cellStyle name="Texto Explicativo 2 2" xfId="1221"/>
    <cellStyle name="Texto Explicativo 2 3" xfId="1222"/>
    <cellStyle name="Texto Explicativo 3" xfId="1223"/>
    <cellStyle name="Texto Explicativo 3 2" xfId="1224"/>
    <cellStyle name="Texto Explicativo 3 3" xfId="1225"/>
    <cellStyle name="Texto Explicativo 4" xfId="1226"/>
    <cellStyle name="Texto Explicativo 5" xfId="1227"/>
    <cellStyle name="Texto Explicativo 6" xfId="1228"/>
    <cellStyle name="Texto Explicativo 7" xfId="1229"/>
    <cellStyle name="Texto Explicativo 8" xfId="1230"/>
    <cellStyle name="Texto Explicativo 9" xfId="1231"/>
    <cellStyle name="Título 1 1" xfId="1232"/>
    <cellStyle name="Título 1 1 2" xfId="1233"/>
    <cellStyle name="Título 1 1 3" xfId="1234"/>
    <cellStyle name="Título 1 1 4" xfId="1235"/>
    <cellStyle name="Título 1 1 5" xfId="1236"/>
    <cellStyle name="Título 1 10" xfId="1237"/>
    <cellStyle name="Título 1 11" xfId="1238"/>
    <cellStyle name="Título 1 12" xfId="1239"/>
    <cellStyle name="Título 1 13" xfId="1240"/>
    <cellStyle name="Título 1 14" xfId="1241"/>
    <cellStyle name="Título 1 15" xfId="1242"/>
    <cellStyle name="Título 1 2" xfId="1243"/>
    <cellStyle name="Título 1 2 2" xfId="1244"/>
    <cellStyle name="Título 1 2 3" xfId="1245"/>
    <cellStyle name="Título 1 3" xfId="1246"/>
    <cellStyle name="Título 1 3 2" xfId="1247"/>
    <cellStyle name="Título 1 3 3" xfId="1248"/>
    <cellStyle name="Título 1 4" xfId="1249"/>
    <cellStyle name="Título 1 5" xfId="1250"/>
    <cellStyle name="Título 1 6" xfId="1251"/>
    <cellStyle name="Título 1 7" xfId="1252"/>
    <cellStyle name="Título 1 8" xfId="1253"/>
    <cellStyle name="Título 1 9" xfId="1254"/>
    <cellStyle name="Título 2 10" xfId="1255"/>
    <cellStyle name="Título 2 11" xfId="1256"/>
    <cellStyle name="Título 2 12" xfId="1257"/>
    <cellStyle name="Título 2 13" xfId="1258"/>
    <cellStyle name="Título 2 14" xfId="1259"/>
    <cellStyle name="Título 2 15" xfId="1260"/>
    <cellStyle name="Título 2 2" xfId="1261"/>
    <cellStyle name="Título 2 2 2" xfId="1262"/>
    <cellStyle name="Título 2 2 3" xfId="1263"/>
    <cellStyle name="Título 2 3" xfId="1264"/>
    <cellStyle name="Título 2 3 2" xfId="1265"/>
    <cellStyle name="Título 2 3 3" xfId="1266"/>
    <cellStyle name="Título 2 4" xfId="1267"/>
    <cellStyle name="Título 2 5" xfId="1268"/>
    <cellStyle name="Título 2 6" xfId="1269"/>
    <cellStyle name="Título 2 7" xfId="1270"/>
    <cellStyle name="Título 2 8" xfId="1271"/>
    <cellStyle name="Título 2 9" xfId="1272"/>
    <cellStyle name="Título 3 10" xfId="1273"/>
    <cellStyle name="Título 3 11" xfId="1274"/>
    <cellStyle name="Título 3 12" xfId="1275"/>
    <cellStyle name="Título 3 13" xfId="1276"/>
    <cellStyle name="Título 3 14" xfId="1277"/>
    <cellStyle name="Título 3 15" xfId="1278"/>
    <cellStyle name="Título 3 2" xfId="1279"/>
    <cellStyle name="Título 3 2 2" xfId="1280"/>
    <cellStyle name="Título 3 2 3" xfId="1281"/>
    <cellStyle name="Título 3 3" xfId="1282"/>
    <cellStyle name="Título 3 3 2" xfId="1283"/>
    <cellStyle name="Título 3 3 3" xfId="1284"/>
    <cellStyle name="Título 3 4" xfId="1285"/>
    <cellStyle name="Título 3 4 2" xfId="1286"/>
    <cellStyle name="Título 3 5" xfId="1287"/>
    <cellStyle name="Título 3 5 2" xfId="1288"/>
    <cellStyle name="Título 3 6" xfId="1289"/>
    <cellStyle name="Título 3 7" xfId="1290"/>
    <cellStyle name="Título 3 8" xfId="1291"/>
    <cellStyle name="Título 3 9" xfId="1292"/>
    <cellStyle name="Título 4 10" xfId="1293"/>
    <cellStyle name="Título 4 11" xfId="1294"/>
    <cellStyle name="Título 4 12" xfId="1295"/>
    <cellStyle name="Título 4 13" xfId="1296"/>
    <cellStyle name="Título 4 14" xfId="1297"/>
    <cellStyle name="Título 4 15" xfId="1298"/>
    <cellStyle name="Título 4 2" xfId="1299"/>
    <cellStyle name="Título 4 2 2" xfId="1300"/>
    <cellStyle name="Título 4 2 3" xfId="1301"/>
    <cellStyle name="Título 4 3" xfId="1302"/>
    <cellStyle name="Título 4 3 2" xfId="1303"/>
    <cellStyle name="Título 4 3 3" xfId="1304"/>
    <cellStyle name="Título 4 4" xfId="1305"/>
    <cellStyle name="Título 4 5" xfId="1306"/>
    <cellStyle name="Título 4 6" xfId="1307"/>
    <cellStyle name="Título 4 7" xfId="1308"/>
    <cellStyle name="Título 4 8" xfId="1309"/>
    <cellStyle name="Título 4 9" xfId="1310"/>
    <cellStyle name="Título 5" xfId="1311"/>
    <cellStyle name="Título 5 2" xfId="1312"/>
    <cellStyle name="Título 5 3" xfId="1313"/>
    <cellStyle name="Título 6" xfId="1314"/>
    <cellStyle name="Título 7" xfId="1315"/>
    <cellStyle name="Título 8" xfId="1316"/>
    <cellStyle name="Total 10" xfId="1317"/>
    <cellStyle name="Total 11" xfId="1318"/>
    <cellStyle name="Total 12" xfId="1319"/>
    <cellStyle name="Total 13" xfId="1320"/>
    <cellStyle name="Total 14" xfId="1321"/>
    <cellStyle name="Total 15" xfId="1322"/>
    <cellStyle name="Total 2" xfId="1323"/>
    <cellStyle name="Total 2 2" xfId="1324"/>
    <cellStyle name="Total 2 3" xfId="1325"/>
    <cellStyle name="Total 2 4" xfId="1326"/>
    <cellStyle name="Total 2 5" xfId="1327"/>
    <cellStyle name="Total 3" xfId="1328"/>
    <cellStyle name="Total 3 2" xfId="1329"/>
    <cellStyle name="Total 3 3" xfId="1330"/>
    <cellStyle name="Total 3 4" xfId="1331"/>
    <cellStyle name="Total 3 5" xfId="1332"/>
    <cellStyle name="Total 4" xfId="1333"/>
    <cellStyle name="Total 4 2" xfId="1334"/>
    <cellStyle name="Total 4 3" xfId="1335"/>
    <cellStyle name="Total 4 4" xfId="1336"/>
    <cellStyle name="Total 5" xfId="1337"/>
    <cellStyle name="Total 5 2" xfId="1338"/>
    <cellStyle name="Total 5 3" xfId="1339"/>
    <cellStyle name="Total 5 4" xfId="1340"/>
    <cellStyle name="Total 6" xfId="1341"/>
    <cellStyle name="Total 7" xfId="1342"/>
    <cellStyle name="Total 8" xfId="1343"/>
    <cellStyle name="Total 9" xfId="1344"/>
    <cellStyle name="TOTAL GERAL" xfId="1345"/>
    <cellStyle name="Vírgula 15" xfId="1346"/>
    <cellStyle name="Vírgula 2" xfId="1347"/>
    <cellStyle name="Vírgula 2 2" xfId="1348"/>
    <cellStyle name="Vírgula 2 2 2" xfId="1349"/>
    <cellStyle name="Vírgula 2 2 3" xfId="1350"/>
    <cellStyle name="Vírgula 2 3" xfId="1351"/>
    <cellStyle name="Vírgula 3" xfId="1352"/>
    <cellStyle name="Vírgula 3 2" xfId="1353"/>
    <cellStyle name="Vírgula 3 3" xfId="1354"/>
    <cellStyle name="Vírgula 3 4" xfId="1355"/>
    <cellStyle name="Vírgula 4" xfId="1356"/>
    <cellStyle name="Vírgula 5" xfId="1357"/>
    <cellStyle name="Vírgula_Plan1" xfId="1358"/>
  </cellStyles>
  <dxfs count="1">
    <dxf>
      <fill>
        <patternFill>
          <bgColor theme="0" tint="-0.34998626667073579"/>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pt-BR"/>
  <c:chart>
    <c:plotArea>
      <c:layout>
        <c:manualLayout>
          <c:layoutTarget val="inner"/>
          <c:xMode val="edge"/>
          <c:yMode val="edge"/>
          <c:x val="0.14605067064083457"/>
          <c:y val="4.8611111111111112E-2"/>
          <c:w val="0.83010432190759997"/>
          <c:h val="0.8298611111111116"/>
        </c:manualLayout>
      </c:layout>
      <c:barChart>
        <c:barDir val="col"/>
        <c:grouping val="clustered"/>
        <c:ser>
          <c:idx val="0"/>
          <c:order val="0"/>
          <c:val>
            <c:numRef>
              <c:f>CRONOGRAMA!$D$16:$O$16</c:f>
              <c:numCache>
                <c:formatCode>"R$"\ #,##0.00</c:formatCode>
                <c:ptCount val="12"/>
                <c:pt idx="0">
                  <c:v>867568.62317412463</c:v>
                </c:pt>
                <c:pt idx="1">
                  <c:v>867568.62317412463</c:v>
                </c:pt>
                <c:pt idx="2">
                  <c:v>867568.62317412463</c:v>
                </c:pt>
                <c:pt idx="3">
                  <c:v>867568.62317412463</c:v>
                </c:pt>
                <c:pt idx="4">
                  <c:v>867568.62317412463</c:v>
                </c:pt>
                <c:pt idx="5">
                  <c:v>867568.62317412463</c:v>
                </c:pt>
                <c:pt idx="6">
                  <c:v>867568.62317412463</c:v>
                </c:pt>
                <c:pt idx="7">
                  <c:v>867568.62317412463</c:v>
                </c:pt>
                <c:pt idx="8">
                  <c:v>867568.62317412463</c:v>
                </c:pt>
                <c:pt idx="9">
                  <c:v>867568.62317412463</c:v>
                </c:pt>
                <c:pt idx="10">
                  <c:v>867568.62317412463</c:v>
                </c:pt>
                <c:pt idx="11">
                  <c:v>867568.62317412463</c:v>
                </c:pt>
              </c:numCache>
            </c:numRef>
          </c:val>
        </c:ser>
        <c:axId val="139412608"/>
        <c:axId val="139414144"/>
      </c:barChart>
      <c:catAx>
        <c:axId val="139412608"/>
        <c:scaling>
          <c:orientation val="minMax"/>
        </c:scaling>
        <c:axPos val="b"/>
        <c:numFmt formatCode="General" sourceLinked="1"/>
        <c:tickLblPos val="nextTo"/>
        <c:txPr>
          <a:bodyPr rot="0" vert="horz"/>
          <a:lstStyle/>
          <a:p>
            <a:pPr>
              <a:defRPr sz="1000" b="0" i="0" u="none" strike="noStrike" baseline="0">
                <a:solidFill>
                  <a:srgbClr val="000000"/>
                </a:solidFill>
                <a:latin typeface="Calibri"/>
                <a:ea typeface="Calibri"/>
                <a:cs typeface="Calibri"/>
              </a:defRPr>
            </a:pPr>
            <a:endParaRPr lang="pt-BR"/>
          </a:p>
        </c:txPr>
        <c:crossAx val="139414144"/>
        <c:crosses val="autoZero"/>
        <c:auto val="1"/>
        <c:lblAlgn val="ctr"/>
        <c:lblOffset val="100"/>
      </c:catAx>
      <c:valAx>
        <c:axId val="139414144"/>
        <c:scaling>
          <c:orientation val="minMax"/>
        </c:scaling>
        <c:axPos val="l"/>
        <c:majorGridlines/>
        <c:numFmt formatCode="&quot;R$&quot;\ #,##0.00" sourceLinked="1"/>
        <c:tickLblPos val="nextTo"/>
        <c:txPr>
          <a:bodyPr rot="0" vert="horz"/>
          <a:lstStyle/>
          <a:p>
            <a:pPr>
              <a:defRPr sz="1000" b="0" i="0" u="none" strike="noStrike" baseline="0">
                <a:solidFill>
                  <a:srgbClr val="000000"/>
                </a:solidFill>
                <a:latin typeface="Calibri"/>
                <a:ea typeface="Calibri"/>
                <a:cs typeface="Calibri"/>
              </a:defRPr>
            </a:pPr>
            <a:endParaRPr lang="pt-BR"/>
          </a:p>
        </c:txPr>
        <c:crossAx val="139412608"/>
        <c:crosses val="autoZero"/>
        <c:crossBetween val="between"/>
      </c:valAx>
      <c:spPr>
        <a:noFill/>
        <a:ln w="25400">
          <a:noFill/>
        </a:ln>
      </c:spPr>
    </c:plotArea>
    <c:plotVisOnly val="1"/>
    <c:dispBlanksAs val="gap"/>
  </c:chart>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336" footer="0.31496062000000336"/>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66675</xdr:rowOff>
    </xdr:from>
    <xdr:to>
      <xdr:col>1</xdr:col>
      <xdr:colOff>114300</xdr:colOff>
      <xdr:row>1</xdr:row>
      <xdr:rowOff>276225</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114300" y="66675"/>
          <a:ext cx="609600" cy="5238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600075</xdr:colOff>
      <xdr:row>2</xdr:row>
      <xdr:rowOff>142875</xdr:rowOff>
    </xdr:to>
    <xdr:pic>
      <xdr:nvPicPr>
        <xdr:cNvPr id="2169"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00075" cy="5238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0</xdr:row>
      <xdr:rowOff>133350</xdr:rowOff>
    </xdr:from>
    <xdr:to>
      <xdr:col>1</xdr:col>
      <xdr:colOff>133350</xdr:colOff>
      <xdr:row>3</xdr:row>
      <xdr:rowOff>85725</xdr:rowOff>
    </xdr:to>
    <xdr:pic>
      <xdr:nvPicPr>
        <xdr:cNvPr id="419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133350" y="133350"/>
          <a:ext cx="609600" cy="5238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76200</xdr:rowOff>
    </xdr:from>
    <xdr:to>
      <xdr:col>0</xdr:col>
      <xdr:colOff>838200</xdr:colOff>
      <xdr:row>3</xdr:row>
      <xdr:rowOff>142875</xdr:rowOff>
    </xdr:to>
    <xdr:pic>
      <xdr:nvPicPr>
        <xdr:cNvPr id="5207"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114300" y="76200"/>
          <a:ext cx="723900" cy="6381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28575</xdr:rowOff>
    </xdr:from>
    <xdr:to>
      <xdr:col>1</xdr:col>
      <xdr:colOff>9525</xdr:colOff>
      <xdr:row>2</xdr:row>
      <xdr:rowOff>95250</xdr:rowOff>
    </xdr:to>
    <xdr:pic>
      <xdr:nvPicPr>
        <xdr:cNvPr id="6226"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19050" y="28575"/>
          <a:ext cx="676275" cy="552450"/>
        </a:xfrm>
        <a:prstGeom prst="rect">
          <a:avLst/>
        </a:prstGeom>
        <a:noFill/>
        <a:ln w="9525">
          <a:noFill/>
          <a:miter lim="800000"/>
          <a:headEnd/>
          <a:tailEnd/>
        </a:ln>
      </xdr:spPr>
    </xdr:pic>
    <xdr:clientData/>
  </xdr:twoCellAnchor>
  <xdr:twoCellAnchor>
    <xdr:from>
      <xdr:col>1</xdr:col>
      <xdr:colOff>1743075</xdr:colOff>
      <xdr:row>59</xdr:row>
      <xdr:rowOff>76200</xdr:rowOff>
    </xdr:from>
    <xdr:to>
      <xdr:col>6</xdr:col>
      <xdr:colOff>666750</xdr:colOff>
      <xdr:row>73</xdr:row>
      <xdr:rowOff>152400</xdr:rowOff>
    </xdr:to>
    <xdr:graphicFrame macro="">
      <xdr:nvGraphicFramePr>
        <xdr:cNvPr id="6227"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W\USUARIOS\33%20-%20Jucil&#233;ia%20Costa%20Vieira\Quadro%20rede%20Modelo%205%20-%20Valendo%20-%20Original-Codevasf-modificad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513859\Documents\Samuel\Vila%20Estaleiros\Refer&#234;ncia%2006-201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L\Users\user\Downloads\planilha%20vila%20beatriz%202%20e%205%20(2).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ichelemarques\Downloads\PLANILHA%20MULTIPL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100.4\pastaobras$\michelemarques\Desktop\PLANILHA%20PRODU&#199;&#195;O_LICITA&#199;&#195;O_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r&#231;amento\meus%20documen\Meus%20documentos\-%20OR&#199;AMENTO\Propostas%202004\043-2004%20Casa%20Rinaldo%20-%20Alphaville\Novembro-2004\043-2004%20Resid%20Alphaville%20-%20Rinaldo%20REV%2008-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carlosxavier\Downloads\OR&#199;AMENTO%20QUADRA%20DOS%20CAMEL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mail7.uol.com.br/cgi-bin/webmail.exe/Proposta_29_set_20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DE COLETORA"/>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utorial"/>
      <sheetName val="Banco"/>
      <sheetName val="Composições"/>
      <sheetName val="Cotações"/>
      <sheetName val="Relatórios"/>
      <sheetName val="Busca"/>
    </sheetNames>
    <sheetDataSet>
      <sheetData sheetId="0" refreshError="1"/>
      <sheetData sheetId="1" refreshError="1"/>
      <sheetData sheetId="2" refreshError="1"/>
      <sheetData sheetId="3" refreshError="1">
        <row r="22">
          <cell r="B22" t="str">
            <v>ÍNDICE</v>
          </cell>
        </row>
        <row r="24">
          <cell r="I24">
            <v>0.80971659919028338</v>
          </cell>
        </row>
        <row r="25">
          <cell r="B25" t="str">
            <v>EMPRESAS FORNECEDORAS:</v>
          </cell>
        </row>
        <row r="29">
          <cell r="H29" t="str">
            <v>Janaina</v>
          </cell>
        </row>
      </sheetData>
      <sheetData sheetId="4" refreshError="1">
        <row r="1">
          <cell r="A1" t="str">
            <v>DADOS DOS RELATÓRIOS IMPORTADOS</v>
          </cell>
        </row>
        <row r="5">
          <cell r="A5" t="str">
            <v>TIPO</v>
          </cell>
        </row>
        <row r="6">
          <cell r="A6" t="str">
            <v>SINAPI-I</v>
          </cell>
        </row>
        <row r="7">
          <cell r="A7" t="str">
            <v>SINAPI</v>
          </cell>
        </row>
        <row r="8">
          <cell r="A8" t="str">
            <v>SINAPI</v>
          </cell>
        </row>
        <row r="9">
          <cell r="A9" t="str">
            <v>SUDECAP</v>
          </cell>
        </row>
        <row r="10">
          <cell r="A10" t="str">
            <v>SUDECAP</v>
          </cell>
        </row>
        <row r="11">
          <cell r="A11" t="str">
            <v>SUDECAP-I</v>
          </cell>
        </row>
        <row r="12">
          <cell r="A12" t="str">
            <v>SETOP</v>
          </cell>
        </row>
      </sheetData>
      <sheetData sheetId="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APA"/>
      <sheetName val="ÍNDICE"/>
      <sheetName val="CAPA 1"/>
      <sheetName val="DADOS DO ORÇAMENTO"/>
      <sheetName val="CAPA 2"/>
      <sheetName val="SINAPI DESONERADO"/>
      <sheetName val="SINAPI NAO DESONERADO"/>
      <sheetName val="SUDECAP DESONERADO"/>
      <sheetName val="SUDECAPx"/>
      <sheetName val="SINAPIx"/>
      <sheetName val="SINAPI_Insumosx"/>
      <sheetName val="PLANILHA ORÇAMENTARIA"/>
      <sheetName val="CAPA 3"/>
      <sheetName val="BDI TCU 2622 - EDIF COM DESONER"/>
      <sheetName val="BDI TCU 2622 - EDIF SEM DESONER"/>
      <sheetName val="CAPA 4"/>
      <sheetName val="QCI"/>
      <sheetName val="CAPA 5"/>
      <sheetName val="CRONOGRAMA F"/>
      <sheetName val="CRONOGRAMA FF"/>
      <sheetName val="CAPA 6"/>
      <sheetName val="CPU"/>
      <sheetName val="CPU_ADM LOCAL"/>
      <sheetName val="CPU_ADMINISTRACAO LOCAL"/>
      <sheetName val="RESUMO ADMINISTRAÇÃO LOCAL "/>
      <sheetName val="CAPA 7"/>
      <sheetName val="MEMÓRIA DE CÁLCU_XXXXXX"/>
      <sheetName val="MEMÓRIA DE CÁLCULO"/>
      <sheetName val="CAPA 8"/>
      <sheetName val="CURV ABC DE SERVIÇO"/>
      <sheetName val="CAPA 9"/>
      <sheetName val="COTAÇÕES"/>
      <sheetName val="CPU_MODELO"/>
      <sheetName val="Plan1"/>
      <sheetName val="LEVANTAMENTO"/>
      <sheetName val="CPU (RACSUNHO)"/>
      <sheetName val="PLANILHA abc rascunh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2">
          <cell r="B2" t="str">
            <v>SINAPI</v>
          </cell>
        </row>
        <row r="3">
          <cell r="B3" t="str">
            <v>SUDECAP</v>
          </cell>
        </row>
        <row r="4">
          <cell r="B4" t="str">
            <v>COMPOSIÇÃO</v>
          </cell>
        </row>
        <row r="5">
          <cell r="B5">
            <v>0</v>
          </cell>
        </row>
        <row r="6">
          <cell r="B6">
            <v>0</v>
          </cell>
        </row>
      </sheetData>
      <sheetData sheetId="34"/>
      <sheetData sheetId="35"/>
      <sheetData sheetId="3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LANILHA"/>
      <sheetName val="PLANILHA RESUMO"/>
      <sheetName val="PLANILHA_RESUMO"/>
      <sheetName val="CRONOGRAMA"/>
      <sheetName val="BDI"/>
      <sheetName val="TIPO 1"/>
      <sheetName val="TIPO 2"/>
      <sheetName val="TIPO 3"/>
      <sheetName val="TIPO 4"/>
      <sheetName val="TIPO 5"/>
      <sheetName val="TIPO 6"/>
      <sheetName val="TIPO 7"/>
      <sheetName val="TIPO 8"/>
      <sheetName val="TIPO 9"/>
      <sheetName val="CP-01"/>
      <sheetName val="CP-02"/>
      <sheetName val="CP-03"/>
      <sheetName val="CP-04"/>
      <sheetName val="CP-05"/>
      <sheetName val="CP-06"/>
      <sheetName val="CP-07"/>
      <sheetName val="CP-08"/>
      <sheetName val="CP-09"/>
      <sheetName val="CP-10"/>
      <sheetName val="CP-11"/>
      <sheetName val="CP-12"/>
      <sheetName val="KIT"/>
      <sheetName val="CONCF CBUQ"/>
    </sheetNames>
    <sheetDataSet>
      <sheetData sheetId="0">
        <row r="2">
          <cell r="A2" t="str">
            <v>SECRETARIA MUNICIPAL DE OBRAS</v>
          </cell>
        </row>
        <row r="9">
          <cell r="J9" t="str">
            <v>Pr. Total C / BDI</v>
          </cell>
        </row>
      </sheetData>
      <sheetData sheetId="1">
        <row r="10">
          <cell r="A10" t="str">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ELETRICA"/>
      <sheetName val="HIDRAULICA"/>
      <sheetName val="BDI"/>
      <sheetName val="Planilha"/>
      <sheetName val="Cron FIS"/>
      <sheetName val="Cron FIN"/>
      <sheetName val="Indireto"/>
      <sheetName val="Plan1"/>
    </sheetNames>
    <sheetDataSet>
      <sheetData sheetId="0" refreshError="1"/>
      <sheetData sheetId="1"/>
      <sheetData sheetId="2" refreshError="1"/>
      <sheetData sheetId="3"/>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lan1"/>
      <sheetName val="PLANILHA"/>
      <sheetName val="hidraulica"/>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package" Target="../embeddings/Documento_do_Microsoft_Office_Word1.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package" Target="../embeddings/Documento_do_Microsoft_Office_Word2.docx"/></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package" Target="../embeddings/Documento_do_Microsoft_Office_Word3.docx"/></Relationships>
</file>

<file path=xl/worksheets/sheet1.xml><?xml version="1.0" encoding="utf-8"?>
<worksheet xmlns="http://schemas.openxmlformats.org/spreadsheetml/2006/main" xmlns:r="http://schemas.openxmlformats.org/officeDocument/2006/relationships">
  <dimension ref="A1:P930"/>
  <sheetViews>
    <sheetView tabSelected="1" view="pageBreakPreview" topLeftCell="B1" zoomScale="80" zoomScaleSheetLayoutView="80" workbookViewId="0">
      <selection sqref="A1:J1"/>
    </sheetView>
  </sheetViews>
  <sheetFormatPr defaultRowHeight="12.75"/>
  <cols>
    <col min="1" max="1" width="9.140625" style="16" customWidth="1"/>
    <col min="2" max="2" width="13.140625" style="16" customWidth="1"/>
    <col min="3" max="3" width="14.5703125" style="16" customWidth="1"/>
    <col min="4" max="4" width="75.7109375" style="16" customWidth="1"/>
    <col min="5" max="5" width="9.140625" style="16"/>
    <col min="6" max="6" width="11.28515625" style="16" bestFit="1" customWidth="1"/>
    <col min="7" max="7" width="16.28515625" style="16" customWidth="1"/>
    <col min="8" max="8" width="15.85546875" style="16" bestFit="1" customWidth="1"/>
    <col min="9" max="9" width="19" style="16" customWidth="1"/>
    <col min="10" max="10" width="18.5703125" style="16" customWidth="1"/>
    <col min="11" max="11" width="16.7109375" style="16" bestFit="1" customWidth="1"/>
    <col min="12" max="12" width="16.85546875" style="16" bestFit="1" customWidth="1"/>
    <col min="13" max="13" width="18.85546875" style="16" bestFit="1" customWidth="1"/>
    <col min="14" max="14" width="9.140625" style="16"/>
    <col min="15" max="15" width="11.140625" style="16" bestFit="1" customWidth="1"/>
    <col min="16" max="16384" width="9.140625" style="16"/>
  </cols>
  <sheetData>
    <row r="1" spans="1:16" ht="24.95" customHeight="1">
      <c r="A1" s="172" t="s">
        <v>1735</v>
      </c>
      <c r="B1" s="173"/>
      <c r="C1" s="173"/>
      <c r="D1" s="173"/>
      <c r="E1" s="173"/>
      <c r="F1" s="173"/>
      <c r="G1" s="173"/>
      <c r="H1" s="173"/>
      <c r="I1" s="173"/>
      <c r="J1" s="174"/>
    </row>
    <row r="2" spans="1:16" ht="24.95" customHeight="1">
      <c r="A2" s="172" t="s">
        <v>1736</v>
      </c>
      <c r="B2" s="173"/>
      <c r="C2" s="173"/>
      <c r="D2" s="173"/>
      <c r="E2" s="173"/>
      <c r="F2" s="173"/>
      <c r="G2" s="173"/>
      <c r="H2" s="173"/>
      <c r="I2" s="173"/>
      <c r="J2" s="174"/>
    </row>
    <row r="3" spans="1:16" ht="39" customHeight="1">
      <c r="A3" s="175" t="s">
        <v>1737</v>
      </c>
      <c r="B3" s="177" t="s">
        <v>1780</v>
      </c>
      <c r="C3" s="178"/>
      <c r="D3" s="178"/>
      <c r="E3" s="178"/>
      <c r="F3" s="179"/>
      <c r="G3" s="183" t="s">
        <v>2838</v>
      </c>
      <c r="H3" s="183"/>
      <c r="I3" s="183"/>
      <c r="J3" s="183"/>
    </row>
    <row r="4" spans="1:16" ht="26.25" customHeight="1">
      <c r="A4" s="176"/>
      <c r="B4" s="180"/>
      <c r="C4" s="181"/>
      <c r="D4" s="181"/>
      <c r="E4" s="181"/>
      <c r="F4" s="182"/>
      <c r="G4" s="183" t="s">
        <v>1777</v>
      </c>
      <c r="H4" s="183"/>
      <c r="I4" s="184" t="s">
        <v>1776</v>
      </c>
      <c r="J4" s="185"/>
    </row>
    <row r="5" spans="1:16" ht="25.5">
      <c r="A5" s="134" t="s">
        <v>1738</v>
      </c>
      <c r="B5" s="163">
        <f>SUM(J7,J618,J634,J914)</f>
        <v>10410823.478089495</v>
      </c>
      <c r="C5" s="164"/>
      <c r="D5" s="164"/>
      <c r="E5" s="164"/>
      <c r="F5" s="165"/>
      <c r="G5" s="166">
        <f>BDI!J17</f>
        <v>0.27575758385674343</v>
      </c>
      <c r="H5" s="166"/>
      <c r="I5" s="167">
        <f>BDI!J32</f>
        <v>0.10890619719771633</v>
      </c>
      <c r="J5" s="168"/>
    </row>
    <row r="6" spans="1:16" ht="25.5">
      <c r="A6" s="134" t="s">
        <v>1739</v>
      </c>
      <c r="B6" s="134" t="s">
        <v>1741</v>
      </c>
      <c r="C6" s="134" t="s">
        <v>1740</v>
      </c>
      <c r="D6" s="134" t="s">
        <v>1742</v>
      </c>
      <c r="E6" s="134" t="s">
        <v>1743</v>
      </c>
      <c r="F6" s="17" t="s">
        <v>1744</v>
      </c>
      <c r="G6" s="18" t="s">
        <v>1628</v>
      </c>
      <c r="H6" s="134" t="s">
        <v>1745</v>
      </c>
      <c r="I6" s="19" t="s">
        <v>1840</v>
      </c>
      <c r="J6" s="19" t="s">
        <v>1839</v>
      </c>
    </row>
    <row r="7" spans="1:16">
      <c r="A7" s="27">
        <v>1</v>
      </c>
      <c r="B7" s="27"/>
      <c r="C7" s="27"/>
      <c r="D7" s="38" t="s">
        <v>1629</v>
      </c>
      <c r="E7" s="27"/>
      <c r="F7" s="27"/>
      <c r="G7" s="28"/>
      <c r="H7" s="28"/>
      <c r="I7" s="28"/>
      <c r="J7" s="28">
        <f>SUM(J8,J10,J12,J38,J41,J48,J51,J58,J74,J84,J89,J98,J176,J218,J255,J264,J376,J385,J397,J417,J432,J438,J501,J512,J531,J535,J560,J585,J594,J602,J606,J613)</f>
        <v>8212053.6504894951</v>
      </c>
      <c r="K7" s="25"/>
      <c r="L7" s="24"/>
      <c r="M7" s="20"/>
      <c r="N7" s="20"/>
      <c r="O7" s="20"/>
      <c r="P7" s="20"/>
    </row>
    <row r="8" spans="1:16">
      <c r="A8" s="29" t="s">
        <v>2737</v>
      </c>
      <c r="B8" s="29"/>
      <c r="C8" s="29"/>
      <c r="D8" s="39" t="s">
        <v>1778</v>
      </c>
      <c r="E8" s="29"/>
      <c r="F8" s="29"/>
      <c r="G8" s="30"/>
      <c r="H8" s="30"/>
      <c r="I8" s="30">
        <f>SUBTOTAL(9,I9)</f>
        <v>63564</v>
      </c>
      <c r="J8" s="30">
        <f>SUBTOTAL(9,J9)</f>
        <v>81092.160000000003</v>
      </c>
      <c r="K8" s="21"/>
      <c r="L8" s="21"/>
      <c r="M8" s="127"/>
      <c r="N8" s="20"/>
      <c r="O8" s="20"/>
      <c r="P8" s="20"/>
    </row>
    <row r="9" spans="1:16">
      <c r="A9" s="31" t="s">
        <v>2736</v>
      </c>
      <c r="B9" s="31" t="s">
        <v>348</v>
      </c>
      <c r="C9" s="88" t="s">
        <v>1</v>
      </c>
      <c r="D9" s="89" t="s">
        <v>2</v>
      </c>
      <c r="E9" s="88" t="s">
        <v>3</v>
      </c>
      <c r="F9" s="128">
        <v>24</v>
      </c>
      <c r="G9" s="162">
        <v>2648.5</v>
      </c>
      <c r="H9" s="162">
        <f>ROUND(G9*(1+$G$5),2)</f>
        <v>3378.84</v>
      </c>
      <c r="I9" s="32">
        <f>F9*G9</f>
        <v>63564</v>
      </c>
      <c r="J9" s="133">
        <f>F9*H9</f>
        <v>81092.160000000003</v>
      </c>
      <c r="K9" s="127"/>
      <c r="L9" s="22"/>
      <c r="M9" s="20"/>
      <c r="N9" s="20"/>
      <c r="O9" s="20"/>
      <c r="P9" s="20"/>
    </row>
    <row r="10" spans="1:16">
      <c r="A10" s="29" t="s">
        <v>2738</v>
      </c>
      <c r="B10" s="29"/>
      <c r="C10" s="91"/>
      <c r="D10" s="92" t="s">
        <v>4</v>
      </c>
      <c r="E10" s="91"/>
      <c r="F10" s="129"/>
      <c r="G10" s="93"/>
      <c r="H10" s="93"/>
      <c r="I10" s="30">
        <f>SUBTOTAL(9,I11)</f>
        <v>449029.28516433836</v>
      </c>
      <c r="J10" s="30">
        <f>SUBTOTAL(9,J11)</f>
        <v>572859.29848949553</v>
      </c>
      <c r="K10" s="125"/>
      <c r="L10" s="127"/>
      <c r="M10" s="127"/>
      <c r="N10" s="20"/>
      <c r="O10" s="20"/>
      <c r="P10" s="20"/>
    </row>
    <row r="11" spans="1:16" ht="25.5">
      <c r="A11" s="31" t="s">
        <v>1996</v>
      </c>
      <c r="B11" s="31" t="s">
        <v>5</v>
      </c>
      <c r="C11" s="31"/>
      <c r="D11" s="40" t="s">
        <v>2811</v>
      </c>
      <c r="E11" s="31" t="s">
        <v>194</v>
      </c>
      <c r="F11" s="130">
        <v>1</v>
      </c>
      <c r="G11" s="133">
        <f>SUM(I8,I12,I38,I41,I48,I51,I58,I74,I84,I89,I98,I176,I218,I255,I264,I376,I385,I397,I417,I432,I438,I501,I512,I531,I535,I560,I585,I594,I602,I606,I613,I619)*(0.0623/0.9377)</f>
        <v>449029.28516433836</v>
      </c>
      <c r="H11" s="32">
        <f>SUM(J8,J12,J38,J41,J48,J51,J58,J74,J84,J89,J98,J176,J218,J255,J264,J376,J385,J397,J417,J432,J438,J501,J512,J531,J535,J560,J585,J594,J602,J606,J613,J619)*(0.0623/0.9377)</f>
        <v>572859.29848949553</v>
      </c>
      <c r="I11" s="32">
        <f>F11*G11</f>
        <v>449029.28516433836</v>
      </c>
      <c r="J11" s="133">
        <f>F11*H11</f>
        <v>572859.29848949553</v>
      </c>
      <c r="K11" s="58"/>
      <c r="L11" s="58"/>
      <c r="M11" s="58"/>
      <c r="N11" s="20"/>
      <c r="O11" s="21"/>
      <c r="P11" s="20"/>
    </row>
    <row r="12" spans="1:16">
      <c r="A12" s="33" t="s">
        <v>2739</v>
      </c>
      <c r="B12" s="29"/>
      <c r="C12" s="29"/>
      <c r="D12" s="39" t="s">
        <v>6</v>
      </c>
      <c r="E12" s="29"/>
      <c r="F12" s="131"/>
      <c r="G12" s="30"/>
      <c r="H12" s="30"/>
      <c r="I12" s="30">
        <f>SUBTOTAL(9,I13:I37)</f>
        <v>539053.15</v>
      </c>
      <c r="J12" s="30">
        <f>SUBTOTAL(9,J13:J37)</f>
        <v>687729.54</v>
      </c>
      <c r="K12" s="24"/>
      <c r="L12" s="24"/>
      <c r="M12" s="58"/>
      <c r="N12" s="20"/>
      <c r="O12" s="20"/>
      <c r="P12" s="20"/>
    </row>
    <row r="13" spans="1:16" ht="25.5">
      <c r="A13" s="31" t="s">
        <v>1997</v>
      </c>
      <c r="B13" s="31" t="s">
        <v>7</v>
      </c>
      <c r="C13" s="31" t="s">
        <v>8</v>
      </c>
      <c r="D13" s="40" t="s">
        <v>9</v>
      </c>
      <c r="E13" s="31" t="s">
        <v>10</v>
      </c>
      <c r="F13" s="130">
        <v>50</v>
      </c>
      <c r="G13" s="32">
        <v>90.45</v>
      </c>
      <c r="H13" s="32">
        <f t="shared" ref="H13:H37" si="0">ROUND(G13*(1+$G$5),2)</f>
        <v>115.39</v>
      </c>
      <c r="I13" s="32">
        <f t="shared" ref="I13:I37" si="1">F13*G13</f>
        <v>4522.5</v>
      </c>
      <c r="J13" s="32">
        <f t="shared" ref="J13:J37" si="2">F13*H13</f>
        <v>5769.5</v>
      </c>
      <c r="K13" s="20"/>
      <c r="L13" s="20"/>
      <c r="M13" s="20"/>
      <c r="N13" s="20"/>
      <c r="O13" s="20"/>
      <c r="P13" s="20"/>
    </row>
    <row r="14" spans="1:16" ht="25.5">
      <c r="A14" s="31" t="s">
        <v>1998</v>
      </c>
      <c r="B14" s="31" t="s">
        <v>7</v>
      </c>
      <c r="C14" s="31" t="s">
        <v>11</v>
      </c>
      <c r="D14" s="40" t="s">
        <v>12</v>
      </c>
      <c r="E14" s="31" t="s">
        <v>10</v>
      </c>
      <c r="F14" s="130">
        <v>20</v>
      </c>
      <c r="G14" s="32">
        <v>57.65</v>
      </c>
      <c r="H14" s="32">
        <f t="shared" si="0"/>
        <v>73.55</v>
      </c>
      <c r="I14" s="32">
        <f t="shared" si="1"/>
        <v>1153</v>
      </c>
      <c r="J14" s="32">
        <f t="shared" si="2"/>
        <v>1471</v>
      </c>
      <c r="K14" s="25"/>
      <c r="L14" s="25"/>
      <c r="M14" s="20"/>
      <c r="N14" s="20"/>
      <c r="O14" s="20"/>
      <c r="P14" s="20"/>
    </row>
    <row r="15" spans="1:16" ht="25.5">
      <c r="A15" s="31" t="s">
        <v>1999</v>
      </c>
      <c r="B15" s="31" t="s">
        <v>7</v>
      </c>
      <c r="C15" s="31" t="s">
        <v>13</v>
      </c>
      <c r="D15" s="40" t="s">
        <v>14</v>
      </c>
      <c r="E15" s="31" t="s">
        <v>10</v>
      </c>
      <c r="F15" s="130">
        <v>30</v>
      </c>
      <c r="G15" s="32">
        <v>34</v>
      </c>
      <c r="H15" s="32">
        <f t="shared" si="0"/>
        <v>43.38</v>
      </c>
      <c r="I15" s="32">
        <f t="shared" si="1"/>
        <v>1020</v>
      </c>
      <c r="J15" s="32">
        <f t="shared" si="2"/>
        <v>1301.4000000000001</v>
      </c>
      <c r="K15" s="26"/>
      <c r="L15" s="26"/>
    </row>
    <row r="16" spans="1:16">
      <c r="A16" s="31" t="s">
        <v>2000</v>
      </c>
      <c r="B16" s="31" t="s">
        <v>7</v>
      </c>
      <c r="C16" s="31" t="s">
        <v>15</v>
      </c>
      <c r="D16" s="40" t="s">
        <v>16</v>
      </c>
      <c r="E16" s="31" t="s">
        <v>17</v>
      </c>
      <c r="F16" s="130">
        <v>300</v>
      </c>
      <c r="G16" s="32">
        <v>102.48</v>
      </c>
      <c r="H16" s="32">
        <f t="shared" si="0"/>
        <v>130.74</v>
      </c>
      <c r="I16" s="32">
        <f t="shared" si="1"/>
        <v>30744</v>
      </c>
      <c r="J16" s="32">
        <f t="shared" si="2"/>
        <v>39222</v>
      </c>
      <c r="L16" s="26"/>
    </row>
    <row r="17" spans="1:10" ht="25.5">
      <c r="A17" s="31" t="s">
        <v>2001</v>
      </c>
      <c r="B17" s="31" t="s">
        <v>7</v>
      </c>
      <c r="C17" s="31" t="s">
        <v>18</v>
      </c>
      <c r="D17" s="40" t="s">
        <v>19</v>
      </c>
      <c r="E17" s="31" t="s">
        <v>17</v>
      </c>
      <c r="F17" s="130">
        <v>5000</v>
      </c>
      <c r="G17" s="32">
        <v>18.489999999999998</v>
      </c>
      <c r="H17" s="32">
        <f t="shared" si="0"/>
        <v>23.59</v>
      </c>
      <c r="I17" s="32">
        <f t="shared" si="1"/>
        <v>92449.999999999985</v>
      </c>
      <c r="J17" s="32">
        <f t="shared" si="2"/>
        <v>117950</v>
      </c>
    </row>
    <row r="18" spans="1:10" ht="25.5">
      <c r="A18" s="31" t="s">
        <v>2002</v>
      </c>
      <c r="B18" s="31" t="s">
        <v>7</v>
      </c>
      <c r="C18" s="31" t="s">
        <v>20</v>
      </c>
      <c r="D18" s="40" t="s">
        <v>21</v>
      </c>
      <c r="E18" s="31" t="s">
        <v>17</v>
      </c>
      <c r="F18" s="130">
        <v>200</v>
      </c>
      <c r="G18" s="32">
        <v>11.86</v>
      </c>
      <c r="H18" s="32">
        <f t="shared" si="0"/>
        <v>15.13</v>
      </c>
      <c r="I18" s="32">
        <f t="shared" si="1"/>
        <v>2372</v>
      </c>
      <c r="J18" s="32">
        <f t="shared" si="2"/>
        <v>3026</v>
      </c>
    </row>
    <row r="19" spans="1:10">
      <c r="A19" s="31" t="s">
        <v>2003</v>
      </c>
      <c r="B19" s="31" t="s">
        <v>7</v>
      </c>
      <c r="C19" s="31" t="s">
        <v>22</v>
      </c>
      <c r="D19" s="40" t="s">
        <v>23</v>
      </c>
      <c r="E19" s="31" t="s">
        <v>17</v>
      </c>
      <c r="F19" s="130">
        <v>100</v>
      </c>
      <c r="G19" s="32">
        <v>15.07</v>
      </c>
      <c r="H19" s="32">
        <f t="shared" si="0"/>
        <v>19.23</v>
      </c>
      <c r="I19" s="32">
        <f t="shared" si="1"/>
        <v>1507</v>
      </c>
      <c r="J19" s="32">
        <f t="shared" si="2"/>
        <v>1923</v>
      </c>
    </row>
    <row r="20" spans="1:10" ht="25.5">
      <c r="A20" s="31" t="s">
        <v>2004</v>
      </c>
      <c r="B20" s="31" t="s">
        <v>7</v>
      </c>
      <c r="C20" s="31" t="s">
        <v>24</v>
      </c>
      <c r="D20" s="40" t="s">
        <v>25</v>
      </c>
      <c r="E20" s="31" t="s">
        <v>26</v>
      </c>
      <c r="F20" s="130">
        <v>300</v>
      </c>
      <c r="G20" s="32">
        <v>1.85</v>
      </c>
      <c r="H20" s="32">
        <f t="shared" si="0"/>
        <v>2.36</v>
      </c>
      <c r="I20" s="32">
        <f t="shared" si="1"/>
        <v>555</v>
      </c>
      <c r="J20" s="32">
        <f t="shared" si="2"/>
        <v>708</v>
      </c>
    </row>
    <row r="21" spans="1:10" ht="25.5">
      <c r="A21" s="31" t="s">
        <v>2005</v>
      </c>
      <c r="B21" s="31" t="s">
        <v>7</v>
      </c>
      <c r="C21" s="31" t="s">
        <v>27</v>
      </c>
      <c r="D21" s="40" t="s">
        <v>28</v>
      </c>
      <c r="E21" s="31" t="s">
        <v>29</v>
      </c>
      <c r="F21" s="130">
        <v>150</v>
      </c>
      <c r="G21" s="32">
        <v>50.02</v>
      </c>
      <c r="H21" s="32">
        <f t="shared" si="0"/>
        <v>63.81</v>
      </c>
      <c r="I21" s="32">
        <f t="shared" si="1"/>
        <v>7503.0000000000009</v>
      </c>
      <c r="J21" s="32">
        <f t="shared" si="2"/>
        <v>9571.5</v>
      </c>
    </row>
    <row r="22" spans="1:10">
      <c r="A22" s="31" t="s">
        <v>2006</v>
      </c>
      <c r="B22" s="31" t="s">
        <v>7</v>
      </c>
      <c r="C22" s="31" t="s">
        <v>30</v>
      </c>
      <c r="D22" s="40" t="s">
        <v>31</v>
      </c>
      <c r="E22" s="31" t="s">
        <v>29</v>
      </c>
      <c r="F22" s="130">
        <v>97</v>
      </c>
      <c r="G22" s="32">
        <v>12.74</v>
      </c>
      <c r="H22" s="32">
        <f t="shared" si="0"/>
        <v>16.25</v>
      </c>
      <c r="I22" s="32">
        <f t="shared" si="1"/>
        <v>1235.78</v>
      </c>
      <c r="J22" s="133">
        <f t="shared" si="2"/>
        <v>1576.25</v>
      </c>
    </row>
    <row r="23" spans="1:10">
      <c r="A23" s="31" t="s">
        <v>2007</v>
      </c>
      <c r="B23" s="31" t="s">
        <v>7</v>
      </c>
      <c r="C23" s="31" t="s">
        <v>32</v>
      </c>
      <c r="D23" s="40" t="s">
        <v>33</v>
      </c>
      <c r="E23" s="31" t="s">
        <v>29</v>
      </c>
      <c r="F23" s="130">
        <v>50</v>
      </c>
      <c r="G23" s="32">
        <v>10.48</v>
      </c>
      <c r="H23" s="32">
        <f t="shared" si="0"/>
        <v>13.37</v>
      </c>
      <c r="I23" s="32">
        <f t="shared" si="1"/>
        <v>524</v>
      </c>
      <c r="J23" s="32">
        <f t="shared" si="2"/>
        <v>668.5</v>
      </c>
    </row>
    <row r="24" spans="1:10">
      <c r="A24" s="31" t="s">
        <v>2008</v>
      </c>
      <c r="B24" s="31" t="s">
        <v>7</v>
      </c>
      <c r="C24" s="31" t="s">
        <v>34</v>
      </c>
      <c r="D24" s="40" t="s">
        <v>35</v>
      </c>
      <c r="E24" s="31" t="s">
        <v>29</v>
      </c>
      <c r="F24" s="130">
        <v>2000</v>
      </c>
      <c r="G24" s="32">
        <v>11.61</v>
      </c>
      <c r="H24" s="32">
        <f t="shared" si="0"/>
        <v>14.81</v>
      </c>
      <c r="I24" s="32">
        <f t="shared" si="1"/>
        <v>23220</v>
      </c>
      <c r="J24" s="32">
        <f t="shared" si="2"/>
        <v>29620</v>
      </c>
    </row>
    <row r="25" spans="1:10" ht="25.5">
      <c r="A25" s="31" t="s">
        <v>2009</v>
      </c>
      <c r="B25" s="31" t="s">
        <v>7</v>
      </c>
      <c r="C25" s="31" t="s">
        <v>36</v>
      </c>
      <c r="D25" s="40" t="s">
        <v>37</v>
      </c>
      <c r="E25" s="31" t="s">
        <v>29</v>
      </c>
      <c r="F25" s="130">
        <v>50</v>
      </c>
      <c r="G25" s="32">
        <v>12.19</v>
      </c>
      <c r="H25" s="32">
        <f t="shared" si="0"/>
        <v>15.55</v>
      </c>
      <c r="I25" s="32">
        <f t="shared" si="1"/>
        <v>609.5</v>
      </c>
      <c r="J25" s="32">
        <f t="shared" si="2"/>
        <v>777.5</v>
      </c>
    </row>
    <row r="26" spans="1:10">
      <c r="A26" s="31" t="s">
        <v>2010</v>
      </c>
      <c r="B26" s="31" t="s">
        <v>7</v>
      </c>
      <c r="C26" s="31" t="s">
        <v>38</v>
      </c>
      <c r="D26" s="40" t="s">
        <v>39</v>
      </c>
      <c r="E26" s="31" t="s">
        <v>29</v>
      </c>
      <c r="F26" s="130">
        <v>5</v>
      </c>
      <c r="G26" s="32">
        <v>79.67</v>
      </c>
      <c r="H26" s="32">
        <f t="shared" si="0"/>
        <v>101.64</v>
      </c>
      <c r="I26" s="32">
        <f t="shared" si="1"/>
        <v>398.35</v>
      </c>
      <c r="J26" s="32">
        <f t="shared" si="2"/>
        <v>508.2</v>
      </c>
    </row>
    <row r="27" spans="1:10">
      <c r="A27" s="31" t="s">
        <v>2011</v>
      </c>
      <c r="B27" s="31" t="s">
        <v>7</v>
      </c>
      <c r="C27" s="31" t="s">
        <v>40</v>
      </c>
      <c r="D27" s="40" t="s">
        <v>41</v>
      </c>
      <c r="E27" s="31" t="s">
        <v>29</v>
      </c>
      <c r="F27" s="130">
        <v>5</v>
      </c>
      <c r="G27" s="32">
        <v>62.54</v>
      </c>
      <c r="H27" s="32">
        <f t="shared" si="0"/>
        <v>79.790000000000006</v>
      </c>
      <c r="I27" s="32">
        <f t="shared" si="1"/>
        <v>312.7</v>
      </c>
      <c r="J27" s="32">
        <f t="shared" si="2"/>
        <v>398.95000000000005</v>
      </c>
    </row>
    <row r="28" spans="1:10" ht="25.5">
      <c r="A28" s="31" t="s">
        <v>2012</v>
      </c>
      <c r="B28" s="31" t="s">
        <v>7</v>
      </c>
      <c r="C28" s="31" t="s">
        <v>42</v>
      </c>
      <c r="D28" s="40" t="s">
        <v>43</v>
      </c>
      <c r="E28" s="31" t="s">
        <v>17</v>
      </c>
      <c r="F28" s="130">
        <v>84</v>
      </c>
      <c r="G28" s="32">
        <v>9.0299999999999994</v>
      </c>
      <c r="H28" s="32">
        <f t="shared" si="0"/>
        <v>11.52</v>
      </c>
      <c r="I28" s="32">
        <f t="shared" si="1"/>
        <v>758.52</v>
      </c>
      <c r="J28" s="32">
        <f t="shared" si="2"/>
        <v>967.68</v>
      </c>
    </row>
    <row r="29" spans="1:10">
      <c r="A29" s="31" t="s">
        <v>2013</v>
      </c>
      <c r="B29" s="31" t="s">
        <v>7</v>
      </c>
      <c r="C29" s="31" t="s">
        <v>44</v>
      </c>
      <c r="D29" s="40" t="s">
        <v>45</v>
      </c>
      <c r="E29" s="31" t="s">
        <v>17</v>
      </c>
      <c r="F29" s="130">
        <v>42</v>
      </c>
      <c r="G29" s="32">
        <v>12.8</v>
      </c>
      <c r="H29" s="32">
        <f t="shared" si="0"/>
        <v>16.329999999999998</v>
      </c>
      <c r="I29" s="32">
        <f t="shared" si="1"/>
        <v>537.6</v>
      </c>
      <c r="J29" s="32">
        <f t="shared" si="2"/>
        <v>685.8599999999999</v>
      </c>
    </row>
    <row r="30" spans="1:10">
      <c r="A30" s="31" t="s">
        <v>2014</v>
      </c>
      <c r="B30" s="31" t="s">
        <v>7</v>
      </c>
      <c r="C30" s="31" t="s">
        <v>46</v>
      </c>
      <c r="D30" s="40" t="s">
        <v>47</v>
      </c>
      <c r="E30" s="31" t="s">
        <v>26</v>
      </c>
      <c r="F30" s="130">
        <v>1000</v>
      </c>
      <c r="G30" s="32">
        <v>4.21</v>
      </c>
      <c r="H30" s="32">
        <f t="shared" si="0"/>
        <v>5.37</v>
      </c>
      <c r="I30" s="32">
        <f t="shared" si="1"/>
        <v>4210</v>
      </c>
      <c r="J30" s="32">
        <f t="shared" si="2"/>
        <v>5370</v>
      </c>
    </row>
    <row r="31" spans="1:10" ht="25.5">
      <c r="A31" s="31" t="s">
        <v>2015</v>
      </c>
      <c r="B31" s="31" t="s">
        <v>48</v>
      </c>
      <c r="C31" s="31" t="s">
        <v>49</v>
      </c>
      <c r="D31" s="40" t="s">
        <v>50</v>
      </c>
      <c r="E31" s="31" t="s">
        <v>17</v>
      </c>
      <c r="F31" s="130">
        <v>240</v>
      </c>
      <c r="G31" s="32">
        <v>1.93</v>
      </c>
      <c r="H31" s="32">
        <f t="shared" si="0"/>
        <v>2.46</v>
      </c>
      <c r="I31" s="32">
        <f t="shared" si="1"/>
        <v>463.2</v>
      </c>
      <c r="J31" s="32">
        <f t="shared" si="2"/>
        <v>590.4</v>
      </c>
    </row>
    <row r="32" spans="1:10" ht="25.5">
      <c r="A32" s="31" t="s">
        <v>2016</v>
      </c>
      <c r="B32" s="31" t="s">
        <v>7</v>
      </c>
      <c r="C32" s="31" t="s">
        <v>51</v>
      </c>
      <c r="D32" s="40" t="s">
        <v>52</v>
      </c>
      <c r="E32" s="31" t="s">
        <v>17</v>
      </c>
      <c r="F32" s="130">
        <v>5000</v>
      </c>
      <c r="G32" s="32">
        <v>9.0299999999999994</v>
      </c>
      <c r="H32" s="32">
        <f t="shared" si="0"/>
        <v>11.52</v>
      </c>
      <c r="I32" s="32">
        <f t="shared" si="1"/>
        <v>45150</v>
      </c>
      <c r="J32" s="32">
        <f t="shared" si="2"/>
        <v>57600</v>
      </c>
    </row>
    <row r="33" spans="1:10" ht="25.5">
      <c r="A33" s="31" t="s">
        <v>2017</v>
      </c>
      <c r="B33" s="31" t="s">
        <v>7</v>
      </c>
      <c r="C33" s="31" t="s">
        <v>53</v>
      </c>
      <c r="D33" s="40" t="s">
        <v>54</v>
      </c>
      <c r="E33" s="31" t="s">
        <v>17</v>
      </c>
      <c r="F33" s="130">
        <v>240</v>
      </c>
      <c r="G33" s="32">
        <v>12.05</v>
      </c>
      <c r="H33" s="32">
        <f t="shared" si="0"/>
        <v>15.37</v>
      </c>
      <c r="I33" s="32">
        <f t="shared" si="1"/>
        <v>2892</v>
      </c>
      <c r="J33" s="32">
        <f t="shared" si="2"/>
        <v>3688.7999999999997</v>
      </c>
    </row>
    <row r="34" spans="1:10" ht="25.5">
      <c r="A34" s="31" t="s">
        <v>2018</v>
      </c>
      <c r="B34" s="31" t="s">
        <v>7</v>
      </c>
      <c r="C34" s="31" t="s">
        <v>55</v>
      </c>
      <c r="D34" s="40" t="s">
        <v>56</v>
      </c>
      <c r="E34" s="31" t="s">
        <v>17</v>
      </c>
      <c r="F34" s="130">
        <v>15000</v>
      </c>
      <c r="G34" s="32">
        <v>15.07</v>
      </c>
      <c r="H34" s="32">
        <f t="shared" si="0"/>
        <v>19.23</v>
      </c>
      <c r="I34" s="32">
        <f t="shared" si="1"/>
        <v>226050</v>
      </c>
      <c r="J34" s="32">
        <f t="shared" si="2"/>
        <v>288450</v>
      </c>
    </row>
    <row r="35" spans="1:10" ht="25.5">
      <c r="A35" s="31" t="s">
        <v>2019</v>
      </c>
      <c r="B35" s="31" t="s">
        <v>7</v>
      </c>
      <c r="C35" s="31" t="s">
        <v>57</v>
      </c>
      <c r="D35" s="40" t="s">
        <v>58</v>
      </c>
      <c r="E35" s="31" t="s">
        <v>17</v>
      </c>
      <c r="F35" s="130">
        <v>5000</v>
      </c>
      <c r="G35" s="32">
        <v>4.91</v>
      </c>
      <c r="H35" s="32">
        <f t="shared" si="0"/>
        <v>6.26</v>
      </c>
      <c r="I35" s="32">
        <f t="shared" si="1"/>
        <v>24550</v>
      </c>
      <c r="J35" s="32">
        <f t="shared" si="2"/>
        <v>31300</v>
      </c>
    </row>
    <row r="36" spans="1:10" ht="25.5">
      <c r="A36" s="31" t="s">
        <v>2020</v>
      </c>
      <c r="B36" s="31" t="s">
        <v>7</v>
      </c>
      <c r="C36" s="31" t="s">
        <v>59</v>
      </c>
      <c r="D36" s="40" t="s">
        <v>60</v>
      </c>
      <c r="E36" s="31" t="s">
        <v>17</v>
      </c>
      <c r="F36" s="130">
        <v>6000</v>
      </c>
      <c r="G36" s="32">
        <v>8.2799999999999994</v>
      </c>
      <c r="H36" s="32">
        <f t="shared" si="0"/>
        <v>10.56</v>
      </c>
      <c r="I36" s="32">
        <f t="shared" si="1"/>
        <v>49679.999999999993</v>
      </c>
      <c r="J36" s="32">
        <f t="shared" si="2"/>
        <v>63360</v>
      </c>
    </row>
    <row r="37" spans="1:10" ht="25.5">
      <c r="A37" s="31" t="s">
        <v>2021</v>
      </c>
      <c r="B37" s="31" t="s">
        <v>7</v>
      </c>
      <c r="C37" s="31" t="s">
        <v>61</v>
      </c>
      <c r="D37" s="40" t="s">
        <v>62</v>
      </c>
      <c r="E37" s="31" t="s">
        <v>26</v>
      </c>
      <c r="F37" s="130">
        <v>1500</v>
      </c>
      <c r="G37" s="32">
        <v>11.09</v>
      </c>
      <c r="H37" s="32">
        <f t="shared" si="0"/>
        <v>14.15</v>
      </c>
      <c r="I37" s="32">
        <f t="shared" si="1"/>
        <v>16635</v>
      </c>
      <c r="J37" s="32">
        <f t="shared" si="2"/>
        <v>21225</v>
      </c>
    </row>
    <row r="38" spans="1:10">
      <c r="A38" s="33" t="s">
        <v>2740</v>
      </c>
      <c r="B38" s="29"/>
      <c r="C38" s="29"/>
      <c r="D38" s="39" t="s">
        <v>63</v>
      </c>
      <c r="E38" s="29"/>
      <c r="F38" s="131"/>
      <c r="G38" s="30"/>
      <c r="H38" s="30"/>
      <c r="I38" s="30">
        <f>SUBTOTAL(9,I39:I40)</f>
        <v>3860</v>
      </c>
      <c r="J38" s="30">
        <f>SUBTOTAL(9,J39:J40)</f>
        <v>4920</v>
      </c>
    </row>
    <row r="39" spans="1:10">
      <c r="A39" s="31" t="s">
        <v>2022</v>
      </c>
      <c r="B39" s="31" t="s">
        <v>7</v>
      </c>
      <c r="C39" s="31" t="s">
        <v>64</v>
      </c>
      <c r="D39" s="40" t="s">
        <v>65</v>
      </c>
      <c r="E39" s="31" t="s">
        <v>17</v>
      </c>
      <c r="F39" s="130">
        <v>2000</v>
      </c>
      <c r="G39" s="32">
        <v>0.88</v>
      </c>
      <c r="H39" s="32">
        <f>ROUND(G39*(1+$G$5),2)</f>
        <v>1.1200000000000001</v>
      </c>
      <c r="I39" s="32">
        <f>F39*G39</f>
        <v>1760</v>
      </c>
      <c r="J39" s="32">
        <f>F39*H39</f>
        <v>2240</v>
      </c>
    </row>
    <row r="40" spans="1:10">
      <c r="A40" s="31" t="s">
        <v>2023</v>
      </c>
      <c r="B40" s="31" t="s">
        <v>7</v>
      </c>
      <c r="C40" s="31" t="s">
        <v>66</v>
      </c>
      <c r="D40" s="40" t="s">
        <v>67</v>
      </c>
      <c r="E40" s="31" t="s">
        <v>17</v>
      </c>
      <c r="F40" s="130">
        <v>2000</v>
      </c>
      <c r="G40" s="32">
        <v>1.05</v>
      </c>
      <c r="H40" s="32">
        <f>ROUND(G40*(1+$G$5),2)</f>
        <v>1.34</v>
      </c>
      <c r="I40" s="32">
        <f>F40*G40</f>
        <v>2100</v>
      </c>
      <c r="J40" s="32">
        <f>F40*H40</f>
        <v>2680</v>
      </c>
    </row>
    <row r="41" spans="1:10">
      <c r="A41" s="33" t="s">
        <v>2741</v>
      </c>
      <c r="B41" s="29"/>
      <c r="C41" s="29"/>
      <c r="D41" s="39" t="s">
        <v>68</v>
      </c>
      <c r="E41" s="29"/>
      <c r="F41" s="131"/>
      <c r="G41" s="30"/>
      <c r="H41" s="30"/>
      <c r="I41" s="30">
        <f>SUBTOTAL(9,I42:I47)</f>
        <v>41053</v>
      </c>
      <c r="J41" s="30">
        <f>SUBTOTAL(9,J42:J47)</f>
        <v>52374</v>
      </c>
    </row>
    <row r="42" spans="1:10">
      <c r="A42" s="31" t="s">
        <v>2024</v>
      </c>
      <c r="B42" s="31" t="s">
        <v>7</v>
      </c>
      <c r="C42" s="31" t="s">
        <v>69</v>
      </c>
      <c r="D42" s="40" t="s">
        <v>70</v>
      </c>
      <c r="E42" s="31" t="s">
        <v>10</v>
      </c>
      <c r="F42" s="130">
        <v>150</v>
      </c>
      <c r="G42" s="32">
        <v>26.46</v>
      </c>
      <c r="H42" s="32">
        <f t="shared" ref="H42:H47" si="3">ROUND(G42*(1+$G$5),2)</f>
        <v>33.76</v>
      </c>
      <c r="I42" s="32">
        <f t="shared" ref="I42:I47" si="4">F42*G42</f>
        <v>3969</v>
      </c>
      <c r="J42" s="32">
        <f t="shared" ref="J42:J47" si="5">F42*H42</f>
        <v>5064</v>
      </c>
    </row>
    <row r="43" spans="1:10" ht="25.5">
      <c r="A43" s="31" t="s">
        <v>2025</v>
      </c>
      <c r="B43" s="31" t="s">
        <v>7</v>
      </c>
      <c r="C43" s="31" t="s">
        <v>71</v>
      </c>
      <c r="D43" s="40" t="s">
        <v>72</v>
      </c>
      <c r="E43" s="31" t="s">
        <v>10</v>
      </c>
      <c r="F43" s="130">
        <v>50</v>
      </c>
      <c r="G43" s="32">
        <v>1.36</v>
      </c>
      <c r="H43" s="32">
        <f t="shared" si="3"/>
        <v>1.74</v>
      </c>
      <c r="I43" s="32">
        <f t="shared" si="4"/>
        <v>68</v>
      </c>
      <c r="J43" s="32">
        <f t="shared" si="5"/>
        <v>87</v>
      </c>
    </row>
    <row r="44" spans="1:10" ht="25.5">
      <c r="A44" s="31" t="s">
        <v>2026</v>
      </c>
      <c r="B44" s="31" t="s">
        <v>7</v>
      </c>
      <c r="C44" s="31" t="s">
        <v>73</v>
      </c>
      <c r="D44" s="40" t="s">
        <v>74</v>
      </c>
      <c r="E44" s="31" t="s">
        <v>10</v>
      </c>
      <c r="F44" s="130">
        <v>600</v>
      </c>
      <c r="G44" s="32">
        <v>26.46</v>
      </c>
      <c r="H44" s="32">
        <f t="shared" si="3"/>
        <v>33.76</v>
      </c>
      <c r="I44" s="32">
        <f t="shared" si="4"/>
        <v>15876</v>
      </c>
      <c r="J44" s="32">
        <f t="shared" si="5"/>
        <v>20256</v>
      </c>
    </row>
    <row r="45" spans="1:10" ht="25.5">
      <c r="A45" s="31" t="s">
        <v>2027</v>
      </c>
      <c r="B45" s="31" t="s">
        <v>7</v>
      </c>
      <c r="C45" s="31" t="s">
        <v>75</v>
      </c>
      <c r="D45" s="40" t="s">
        <v>76</v>
      </c>
      <c r="E45" s="31" t="s">
        <v>10</v>
      </c>
      <c r="F45" s="130">
        <v>100</v>
      </c>
      <c r="G45" s="32">
        <v>39.4</v>
      </c>
      <c r="H45" s="32">
        <f t="shared" si="3"/>
        <v>50.26</v>
      </c>
      <c r="I45" s="32">
        <f t="shared" si="4"/>
        <v>3940</v>
      </c>
      <c r="J45" s="32">
        <f t="shared" si="5"/>
        <v>5026</v>
      </c>
    </row>
    <row r="46" spans="1:10">
      <c r="A46" s="31" t="s">
        <v>2028</v>
      </c>
      <c r="B46" s="31" t="s">
        <v>48</v>
      </c>
      <c r="C46" s="31" t="s">
        <v>77</v>
      </c>
      <c r="D46" s="40" t="s">
        <v>78</v>
      </c>
      <c r="E46" s="31" t="s">
        <v>79</v>
      </c>
      <c r="F46" s="130">
        <v>100</v>
      </c>
      <c r="G46" s="32">
        <v>140</v>
      </c>
      <c r="H46" s="32">
        <f t="shared" si="3"/>
        <v>178.61</v>
      </c>
      <c r="I46" s="32">
        <f t="shared" si="4"/>
        <v>14000</v>
      </c>
      <c r="J46" s="32">
        <f t="shared" si="5"/>
        <v>17861</v>
      </c>
    </row>
    <row r="47" spans="1:10" ht="25.5">
      <c r="A47" s="31" t="s">
        <v>2029</v>
      </c>
      <c r="B47" s="31" t="s">
        <v>7</v>
      </c>
      <c r="C47" s="31" t="s">
        <v>80</v>
      </c>
      <c r="D47" s="40" t="s">
        <v>81</v>
      </c>
      <c r="E47" s="31" t="s">
        <v>82</v>
      </c>
      <c r="F47" s="130">
        <f>200*5</f>
        <v>1000</v>
      </c>
      <c r="G47" s="32">
        <v>3.2</v>
      </c>
      <c r="H47" s="32">
        <f t="shared" si="3"/>
        <v>4.08</v>
      </c>
      <c r="I47" s="32">
        <f t="shared" si="4"/>
        <v>3200</v>
      </c>
      <c r="J47" s="32">
        <f t="shared" si="5"/>
        <v>4080</v>
      </c>
    </row>
    <row r="48" spans="1:10">
      <c r="A48" s="33" t="s">
        <v>2742</v>
      </c>
      <c r="B48" s="29"/>
      <c r="C48" s="29"/>
      <c r="D48" s="39" t="s">
        <v>83</v>
      </c>
      <c r="E48" s="29"/>
      <c r="F48" s="131"/>
      <c r="G48" s="30"/>
      <c r="H48" s="30"/>
      <c r="I48" s="30">
        <f>SUBTOTAL(9,I49:I50)</f>
        <v>23485</v>
      </c>
      <c r="J48" s="30">
        <f>SUBTOTAL(9,J49:J50)</f>
        <v>29960</v>
      </c>
    </row>
    <row r="49" spans="1:10" ht="25.5">
      <c r="A49" s="31" t="s">
        <v>2796</v>
      </c>
      <c r="B49" s="31" t="s">
        <v>7</v>
      </c>
      <c r="C49" s="31" t="s">
        <v>84</v>
      </c>
      <c r="D49" s="40" t="s">
        <v>85</v>
      </c>
      <c r="E49" s="31" t="s">
        <v>17</v>
      </c>
      <c r="F49" s="130">
        <v>1000</v>
      </c>
      <c r="G49" s="32">
        <v>15.05</v>
      </c>
      <c r="H49" s="32">
        <f>ROUND(G49*(1+$G$5),2)</f>
        <v>19.2</v>
      </c>
      <c r="I49" s="32">
        <f>F49*G49</f>
        <v>15050</v>
      </c>
      <c r="J49" s="32">
        <f>F49*H49</f>
        <v>19200</v>
      </c>
    </row>
    <row r="50" spans="1:10" ht="25.5">
      <c r="A50" s="31" t="s">
        <v>2797</v>
      </c>
      <c r="B50" s="31" t="s">
        <v>7</v>
      </c>
      <c r="C50" s="31" t="s">
        <v>86</v>
      </c>
      <c r="D50" s="40" t="s">
        <v>87</v>
      </c>
      <c r="E50" s="31" t="s">
        <v>17</v>
      </c>
      <c r="F50" s="130">
        <v>500</v>
      </c>
      <c r="G50" s="32">
        <v>16.87</v>
      </c>
      <c r="H50" s="32">
        <f>ROUND(G50*(1+$G$5),2)</f>
        <v>21.52</v>
      </c>
      <c r="I50" s="32">
        <f>F50*G50</f>
        <v>8435</v>
      </c>
      <c r="J50" s="32">
        <f>F50*H50</f>
        <v>10760</v>
      </c>
    </row>
    <row r="51" spans="1:10">
      <c r="A51" s="33" t="s">
        <v>2743</v>
      </c>
      <c r="B51" s="29"/>
      <c r="C51" s="29"/>
      <c r="D51" s="39" t="s">
        <v>88</v>
      </c>
      <c r="E51" s="29"/>
      <c r="F51" s="131"/>
      <c r="G51" s="30"/>
      <c r="H51" s="30"/>
      <c r="I51" s="30">
        <f>SUBTOTAL(9,I52:I57)</f>
        <v>297829.5</v>
      </c>
      <c r="J51" s="30">
        <f>SUBTOTAL(9,J52:J57)</f>
        <v>379960</v>
      </c>
    </row>
    <row r="52" spans="1:10" ht="38.25">
      <c r="A52" s="31" t="s">
        <v>2030</v>
      </c>
      <c r="B52" s="31" t="s">
        <v>7</v>
      </c>
      <c r="C52" s="31" t="s">
        <v>89</v>
      </c>
      <c r="D52" s="40" t="s">
        <v>90</v>
      </c>
      <c r="E52" s="31" t="s">
        <v>17</v>
      </c>
      <c r="F52" s="130">
        <v>100</v>
      </c>
      <c r="G52" s="32">
        <v>134.56</v>
      </c>
      <c r="H52" s="32">
        <f t="shared" ref="H52:H57" si="6">ROUND(G52*(1+$G$5),2)</f>
        <v>171.67</v>
      </c>
      <c r="I52" s="32">
        <f t="shared" ref="I52:I57" si="7">F52*G52</f>
        <v>13456</v>
      </c>
      <c r="J52" s="32">
        <f t="shared" ref="J52:J57" si="8">F52*H52</f>
        <v>17167</v>
      </c>
    </row>
    <row r="53" spans="1:10" ht="38.25">
      <c r="A53" s="31" t="s">
        <v>2031</v>
      </c>
      <c r="B53" s="31" t="s">
        <v>7</v>
      </c>
      <c r="C53" s="31" t="s">
        <v>91</v>
      </c>
      <c r="D53" s="40" t="s">
        <v>92</v>
      </c>
      <c r="E53" s="31" t="s">
        <v>17</v>
      </c>
      <c r="F53" s="130">
        <v>250</v>
      </c>
      <c r="G53" s="32">
        <v>86.91</v>
      </c>
      <c r="H53" s="32">
        <f t="shared" si="6"/>
        <v>110.88</v>
      </c>
      <c r="I53" s="32">
        <f t="shared" si="7"/>
        <v>21727.5</v>
      </c>
      <c r="J53" s="32">
        <f t="shared" si="8"/>
        <v>27720</v>
      </c>
    </row>
    <row r="54" spans="1:10" ht="25.5">
      <c r="A54" s="31" t="s">
        <v>2032</v>
      </c>
      <c r="B54" s="31" t="s">
        <v>7</v>
      </c>
      <c r="C54" s="31" t="s">
        <v>93</v>
      </c>
      <c r="D54" s="40" t="s">
        <v>94</v>
      </c>
      <c r="E54" s="31" t="s">
        <v>17</v>
      </c>
      <c r="F54" s="130">
        <v>2000</v>
      </c>
      <c r="G54" s="32">
        <v>38.979999999999997</v>
      </c>
      <c r="H54" s="32">
        <f t="shared" si="6"/>
        <v>49.73</v>
      </c>
      <c r="I54" s="32">
        <f t="shared" si="7"/>
        <v>77960</v>
      </c>
      <c r="J54" s="32">
        <f t="shared" si="8"/>
        <v>99460</v>
      </c>
    </row>
    <row r="55" spans="1:10" ht="25.5">
      <c r="A55" s="31" t="s">
        <v>2033</v>
      </c>
      <c r="B55" s="31" t="s">
        <v>7</v>
      </c>
      <c r="C55" s="31" t="s">
        <v>95</v>
      </c>
      <c r="D55" s="40" t="s">
        <v>96</v>
      </c>
      <c r="E55" s="31" t="s">
        <v>17</v>
      </c>
      <c r="F55" s="130">
        <v>2000</v>
      </c>
      <c r="G55" s="32">
        <v>43.55</v>
      </c>
      <c r="H55" s="32">
        <f t="shared" si="6"/>
        <v>55.56</v>
      </c>
      <c r="I55" s="32">
        <f t="shared" si="7"/>
        <v>87100</v>
      </c>
      <c r="J55" s="32">
        <f t="shared" si="8"/>
        <v>111120</v>
      </c>
    </row>
    <row r="56" spans="1:10" ht="25.5">
      <c r="A56" s="31" t="s">
        <v>2034</v>
      </c>
      <c r="B56" s="31" t="s">
        <v>7</v>
      </c>
      <c r="C56" s="31" t="s">
        <v>97</v>
      </c>
      <c r="D56" s="40" t="s">
        <v>98</v>
      </c>
      <c r="E56" s="31" t="s">
        <v>17</v>
      </c>
      <c r="F56" s="130">
        <v>100</v>
      </c>
      <c r="G56" s="32">
        <v>52.46</v>
      </c>
      <c r="H56" s="32">
        <f t="shared" si="6"/>
        <v>66.930000000000007</v>
      </c>
      <c r="I56" s="32">
        <f t="shared" si="7"/>
        <v>5246</v>
      </c>
      <c r="J56" s="32">
        <f t="shared" si="8"/>
        <v>6693.0000000000009</v>
      </c>
    </row>
    <row r="57" spans="1:10" ht="25.5">
      <c r="A57" s="31" t="s">
        <v>2035</v>
      </c>
      <c r="B57" s="31" t="s">
        <v>7</v>
      </c>
      <c r="C57" s="31" t="s">
        <v>99</v>
      </c>
      <c r="D57" s="40" t="s">
        <v>100</v>
      </c>
      <c r="E57" s="31" t="s">
        <v>17</v>
      </c>
      <c r="F57" s="130">
        <v>1000</v>
      </c>
      <c r="G57" s="32">
        <v>92.34</v>
      </c>
      <c r="H57" s="32">
        <f t="shared" si="6"/>
        <v>117.8</v>
      </c>
      <c r="I57" s="32">
        <f t="shared" si="7"/>
        <v>92340</v>
      </c>
      <c r="J57" s="32">
        <f t="shared" si="8"/>
        <v>117800</v>
      </c>
    </row>
    <row r="58" spans="1:10">
      <c r="A58" s="33" t="s">
        <v>2744</v>
      </c>
      <c r="B58" s="29"/>
      <c r="C58" s="29"/>
      <c r="D58" s="39" t="s">
        <v>101</v>
      </c>
      <c r="E58" s="29"/>
      <c r="F58" s="131"/>
      <c r="G58" s="30"/>
      <c r="H58" s="30"/>
      <c r="I58" s="30">
        <f>SUBTOTAL(9,I59:I73)</f>
        <v>2299526</v>
      </c>
      <c r="J58" s="30">
        <f>SUBTOTAL(9,J59:J73)</f>
        <v>2933600</v>
      </c>
    </row>
    <row r="59" spans="1:10">
      <c r="A59" s="31" t="s">
        <v>2036</v>
      </c>
      <c r="B59" s="31" t="s">
        <v>7</v>
      </c>
      <c r="C59" s="31" t="s">
        <v>102</v>
      </c>
      <c r="D59" s="40" t="s">
        <v>103</v>
      </c>
      <c r="E59" s="31" t="s">
        <v>17</v>
      </c>
      <c r="F59" s="130">
        <v>5000</v>
      </c>
      <c r="G59" s="32">
        <v>71.400000000000006</v>
      </c>
      <c r="H59" s="32">
        <f t="shared" ref="H59:H73" si="9">ROUND(G59*(1+$G$5),2)</f>
        <v>91.09</v>
      </c>
      <c r="I59" s="32">
        <f t="shared" ref="I59:I73" si="10">F59*G59</f>
        <v>357000</v>
      </c>
      <c r="J59" s="32">
        <f t="shared" ref="J59:J73" si="11">F59*H59</f>
        <v>455450</v>
      </c>
    </row>
    <row r="60" spans="1:10">
      <c r="A60" s="31" t="s">
        <v>2037</v>
      </c>
      <c r="B60" s="31" t="s">
        <v>7</v>
      </c>
      <c r="C60" s="31" t="s">
        <v>104</v>
      </c>
      <c r="D60" s="40" t="s">
        <v>105</v>
      </c>
      <c r="E60" s="31" t="s">
        <v>17</v>
      </c>
      <c r="F60" s="130">
        <v>800</v>
      </c>
      <c r="G60" s="32">
        <v>45.88</v>
      </c>
      <c r="H60" s="32">
        <f t="shared" si="9"/>
        <v>58.53</v>
      </c>
      <c r="I60" s="32">
        <f t="shared" si="10"/>
        <v>36704</v>
      </c>
      <c r="J60" s="32">
        <f t="shared" si="11"/>
        <v>46824</v>
      </c>
    </row>
    <row r="61" spans="1:10">
      <c r="A61" s="31" t="s">
        <v>2038</v>
      </c>
      <c r="B61" s="31" t="s">
        <v>7</v>
      </c>
      <c r="C61" s="31" t="s">
        <v>106</v>
      </c>
      <c r="D61" s="40" t="s">
        <v>107</v>
      </c>
      <c r="E61" s="31" t="s">
        <v>17</v>
      </c>
      <c r="F61" s="130">
        <v>10000</v>
      </c>
      <c r="G61" s="32">
        <v>30.14</v>
      </c>
      <c r="H61" s="32">
        <f t="shared" si="9"/>
        <v>38.450000000000003</v>
      </c>
      <c r="I61" s="32">
        <f t="shared" si="10"/>
        <v>301400</v>
      </c>
      <c r="J61" s="32">
        <f t="shared" si="11"/>
        <v>384500</v>
      </c>
    </row>
    <row r="62" spans="1:10">
      <c r="A62" s="31" t="s">
        <v>2039</v>
      </c>
      <c r="B62" s="31" t="s">
        <v>7</v>
      </c>
      <c r="C62" s="31" t="s">
        <v>108</v>
      </c>
      <c r="D62" s="40" t="s">
        <v>109</v>
      </c>
      <c r="E62" s="31" t="s">
        <v>17</v>
      </c>
      <c r="F62" s="130">
        <v>4000</v>
      </c>
      <c r="G62" s="32">
        <v>94.87</v>
      </c>
      <c r="H62" s="32">
        <f t="shared" si="9"/>
        <v>121.03</v>
      </c>
      <c r="I62" s="32">
        <f t="shared" si="10"/>
        <v>379480</v>
      </c>
      <c r="J62" s="32">
        <f t="shared" si="11"/>
        <v>484120</v>
      </c>
    </row>
    <row r="63" spans="1:10" ht="25.5">
      <c r="A63" s="31" t="s">
        <v>2040</v>
      </c>
      <c r="B63" s="31" t="s">
        <v>7</v>
      </c>
      <c r="C63" s="31" t="s">
        <v>110</v>
      </c>
      <c r="D63" s="40" t="s">
        <v>111</v>
      </c>
      <c r="E63" s="31" t="s">
        <v>17</v>
      </c>
      <c r="F63" s="130">
        <v>5000</v>
      </c>
      <c r="G63" s="32">
        <v>99.63</v>
      </c>
      <c r="H63" s="32">
        <f t="shared" si="9"/>
        <v>127.1</v>
      </c>
      <c r="I63" s="32">
        <f t="shared" si="10"/>
        <v>498150</v>
      </c>
      <c r="J63" s="32">
        <f t="shared" si="11"/>
        <v>635500</v>
      </c>
    </row>
    <row r="64" spans="1:10" ht="25.5">
      <c r="A64" s="31" t="s">
        <v>2041</v>
      </c>
      <c r="B64" s="31" t="s">
        <v>7</v>
      </c>
      <c r="C64" s="31" t="s">
        <v>112</v>
      </c>
      <c r="D64" s="40" t="s">
        <v>113</v>
      </c>
      <c r="E64" s="31" t="s">
        <v>26</v>
      </c>
      <c r="F64" s="130">
        <v>1500</v>
      </c>
      <c r="G64" s="32">
        <v>23.44</v>
      </c>
      <c r="H64" s="32">
        <f t="shared" si="9"/>
        <v>29.9</v>
      </c>
      <c r="I64" s="32">
        <f t="shared" si="10"/>
        <v>35160</v>
      </c>
      <c r="J64" s="32">
        <f t="shared" si="11"/>
        <v>44850</v>
      </c>
    </row>
    <row r="65" spans="1:10" ht="25.5">
      <c r="A65" s="31" t="s">
        <v>2042</v>
      </c>
      <c r="B65" s="31" t="s">
        <v>7</v>
      </c>
      <c r="C65" s="31" t="s">
        <v>114</v>
      </c>
      <c r="D65" s="40" t="s">
        <v>115</v>
      </c>
      <c r="E65" s="31" t="s">
        <v>26</v>
      </c>
      <c r="F65" s="130">
        <v>2000</v>
      </c>
      <c r="G65" s="32">
        <v>49.68</v>
      </c>
      <c r="H65" s="32">
        <f t="shared" si="9"/>
        <v>63.38</v>
      </c>
      <c r="I65" s="32">
        <f t="shared" si="10"/>
        <v>99360</v>
      </c>
      <c r="J65" s="32">
        <f t="shared" si="11"/>
        <v>126760</v>
      </c>
    </row>
    <row r="66" spans="1:10">
      <c r="A66" s="31" t="s">
        <v>2043</v>
      </c>
      <c r="B66" s="31" t="s">
        <v>7</v>
      </c>
      <c r="C66" s="31" t="s">
        <v>116</v>
      </c>
      <c r="D66" s="40" t="s">
        <v>117</v>
      </c>
      <c r="E66" s="31" t="s">
        <v>26</v>
      </c>
      <c r="F66" s="130">
        <v>2000</v>
      </c>
      <c r="G66" s="32">
        <v>21.21</v>
      </c>
      <c r="H66" s="32">
        <f t="shared" si="9"/>
        <v>27.06</v>
      </c>
      <c r="I66" s="32">
        <f t="shared" si="10"/>
        <v>42420</v>
      </c>
      <c r="J66" s="32">
        <f t="shared" si="11"/>
        <v>54120</v>
      </c>
    </row>
    <row r="67" spans="1:10" ht="25.5">
      <c r="A67" s="31" t="s">
        <v>2044</v>
      </c>
      <c r="B67" s="31" t="s">
        <v>7</v>
      </c>
      <c r="C67" s="31" t="s">
        <v>118</v>
      </c>
      <c r="D67" s="40" t="s">
        <v>119</v>
      </c>
      <c r="E67" s="31" t="s">
        <v>26</v>
      </c>
      <c r="F67" s="130">
        <v>2000</v>
      </c>
      <c r="G67" s="32">
        <v>39.840000000000003</v>
      </c>
      <c r="H67" s="32">
        <f t="shared" si="9"/>
        <v>50.83</v>
      </c>
      <c r="I67" s="32">
        <f t="shared" si="10"/>
        <v>79680</v>
      </c>
      <c r="J67" s="32">
        <f t="shared" si="11"/>
        <v>101660</v>
      </c>
    </row>
    <row r="68" spans="1:10" ht="25.5">
      <c r="A68" s="31" t="s">
        <v>2045</v>
      </c>
      <c r="B68" s="31" t="s">
        <v>7</v>
      </c>
      <c r="C68" s="31" t="s">
        <v>120</v>
      </c>
      <c r="D68" s="40" t="s">
        <v>121</v>
      </c>
      <c r="E68" s="31" t="s">
        <v>26</v>
      </c>
      <c r="F68" s="130">
        <v>2000</v>
      </c>
      <c r="G68" s="32">
        <v>10.24</v>
      </c>
      <c r="H68" s="32">
        <f t="shared" si="9"/>
        <v>13.06</v>
      </c>
      <c r="I68" s="32">
        <f t="shared" si="10"/>
        <v>20480</v>
      </c>
      <c r="J68" s="32">
        <f t="shared" si="11"/>
        <v>26120</v>
      </c>
    </row>
    <row r="69" spans="1:10">
      <c r="A69" s="31" t="s">
        <v>2046</v>
      </c>
      <c r="B69" s="31" t="s">
        <v>7</v>
      </c>
      <c r="C69" s="31" t="s">
        <v>122</v>
      </c>
      <c r="D69" s="40" t="s">
        <v>123</v>
      </c>
      <c r="E69" s="31" t="s">
        <v>17</v>
      </c>
      <c r="F69" s="130">
        <v>2500</v>
      </c>
      <c r="G69" s="32">
        <v>67.75</v>
      </c>
      <c r="H69" s="32">
        <f t="shared" si="9"/>
        <v>86.43</v>
      </c>
      <c r="I69" s="32">
        <f t="shared" si="10"/>
        <v>169375</v>
      </c>
      <c r="J69" s="32">
        <f t="shared" si="11"/>
        <v>216075.00000000003</v>
      </c>
    </row>
    <row r="70" spans="1:10" ht="25.5">
      <c r="A70" s="31" t="s">
        <v>2047</v>
      </c>
      <c r="B70" s="31" t="s">
        <v>7</v>
      </c>
      <c r="C70" s="31" t="s">
        <v>124</v>
      </c>
      <c r="D70" s="40" t="s">
        <v>125</v>
      </c>
      <c r="E70" s="31" t="s">
        <v>17</v>
      </c>
      <c r="F70" s="130">
        <v>2000</v>
      </c>
      <c r="G70" s="32">
        <v>22.16</v>
      </c>
      <c r="H70" s="32">
        <f t="shared" si="9"/>
        <v>28.27</v>
      </c>
      <c r="I70" s="32">
        <f t="shared" si="10"/>
        <v>44320</v>
      </c>
      <c r="J70" s="32">
        <f t="shared" si="11"/>
        <v>56540</v>
      </c>
    </row>
    <row r="71" spans="1:10" ht="25.5">
      <c r="A71" s="31" t="s">
        <v>2048</v>
      </c>
      <c r="B71" s="31" t="s">
        <v>7</v>
      </c>
      <c r="C71" s="31" t="s">
        <v>126</v>
      </c>
      <c r="D71" s="40" t="s">
        <v>127</v>
      </c>
      <c r="E71" s="31" t="s">
        <v>17</v>
      </c>
      <c r="F71" s="130">
        <v>1900</v>
      </c>
      <c r="G71" s="32">
        <v>119.95</v>
      </c>
      <c r="H71" s="32">
        <f t="shared" si="9"/>
        <v>153.03</v>
      </c>
      <c r="I71" s="32">
        <f t="shared" si="10"/>
        <v>227905</v>
      </c>
      <c r="J71" s="32">
        <f t="shared" si="11"/>
        <v>290757</v>
      </c>
    </row>
    <row r="72" spans="1:10">
      <c r="A72" s="31" t="s">
        <v>2049</v>
      </c>
      <c r="B72" s="31" t="s">
        <v>7</v>
      </c>
      <c r="C72" s="31" t="s">
        <v>128</v>
      </c>
      <c r="D72" s="40" t="s">
        <v>129</v>
      </c>
      <c r="E72" s="31" t="s">
        <v>26</v>
      </c>
      <c r="F72" s="130">
        <v>200</v>
      </c>
      <c r="G72" s="32">
        <v>32.44</v>
      </c>
      <c r="H72" s="32">
        <f t="shared" si="9"/>
        <v>41.39</v>
      </c>
      <c r="I72" s="32">
        <f t="shared" si="10"/>
        <v>6488</v>
      </c>
      <c r="J72" s="32">
        <f t="shared" si="11"/>
        <v>8278</v>
      </c>
    </row>
    <row r="73" spans="1:10">
      <c r="A73" s="31" t="s">
        <v>2050</v>
      </c>
      <c r="B73" s="31" t="s">
        <v>7</v>
      </c>
      <c r="C73" s="31" t="s">
        <v>130</v>
      </c>
      <c r="D73" s="40" t="s">
        <v>131</v>
      </c>
      <c r="E73" s="31" t="s">
        <v>26</v>
      </c>
      <c r="F73" s="130">
        <v>200</v>
      </c>
      <c r="G73" s="32">
        <v>8.02</v>
      </c>
      <c r="H73" s="32">
        <f t="shared" si="9"/>
        <v>10.23</v>
      </c>
      <c r="I73" s="32">
        <f t="shared" si="10"/>
        <v>1604</v>
      </c>
      <c r="J73" s="32">
        <f t="shared" si="11"/>
        <v>2046</v>
      </c>
    </row>
    <row r="74" spans="1:10">
      <c r="A74" s="33" t="s">
        <v>2745</v>
      </c>
      <c r="B74" s="29"/>
      <c r="C74" s="29"/>
      <c r="D74" s="39" t="s">
        <v>132</v>
      </c>
      <c r="E74" s="29"/>
      <c r="F74" s="131"/>
      <c r="G74" s="30"/>
      <c r="H74" s="30"/>
      <c r="I74" s="30">
        <f>SUBTOTAL(9,I75:I83)</f>
        <v>184563.5</v>
      </c>
      <c r="J74" s="30">
        <f>SUBTOTAL(9,J75:J83)</f>
        <v>235485</v>
      </c>
    </row>
    <row r="75" spans="1:10">
      <c r="A75" s="31" t="s">
        <v>2051</v>
      </c>
      <c r="B75" s="31" t="s">
        <v>7</v>
      </c>
      <c r="C75" s="31" t="s">
        <v>133</v>
      </c>
      <c r="D75" s="40" t="s">
        <v>134</v>
      </c>
      <c r="E75" s="31" t="s">
        <v>26</v>
      </c>
      <c r="F75" s="130">
        <v>100</v>
      </c>
      <c r="G75" s="32">
        <v>59.84</v>
      </c>
      <c r="H75" s="32">
        <f t="shared" ref="H75:H83" si="12">ROUND(G75*(1+$G$5),2)</f>
        <v>76.34</v>
      </c>
      <c r="I75" s="32">
        <f t="shared" ref="I75:I83" si="13">F75*G75</f>
        <v>5984</v>
      </c>
      <c r="J75" s="32">
        <f t="shared" ref="J75:J83" si="14">F75*H75</f>
        <v>7634</v>
      </c>
    </row>
    <row r="76" spans="1:10">
      <c r="A76" s="31" t="s">
        <v>2052</v>
      </c>
      <c r="B76" s="31" t="s">
        <v>7</v>
      </c>
      <c r="C76" s="31" t="s">
        <v>135</v>
      </c>
      <c r="D76" s="40" t="s">
        <v>136</v>
      </c>
      <c r="E76" s="31" t="s">
        <v>26</v>
      </c>
      <c r="F76" s="130">
        <v>100</v>
      </c>
      <c r="G76" s="32">
        <v>65.239999999999995</v>
      </c>
      <c r="H76" s="32">
        <f t="shared" si="12"/>
        <v>83.23</v>
      </c>
      <c r="I76" s="32">
        <f t="shared" si="13"/>
        <v>6523.9999999999991</v>
      </c>
      <c r="J76" s="32">
        <f t="shared" si="14"/>
        <v>8323</v>
      </c>
    </row>
    <row r="77" spans="1:10">
      <c r="A77" s="31" t="s">
        <v>2053</v>
      </c>
      <c r="B77" s="31" t="s">
        <v>7</v>
      </c>
      <c r="C77" s="31" t="s">
        <v>137</v>
      </c>
      <c r="D77" s="40" t="s">
        <v>138</v>
      </c>
      <c r="E77" s="31" t="s">
        <v>26</v>
      </c>
      <c r="F77" s="130">
        <v>100</v>
      </c>
      <c r="G77" s="32">
        <v>55.84</v>
      </c>
      <c r="H77" s="32">
        <f t="shared" si="12"/>
        <v>71.239999999999995</v>
      </c>
      <c r="I77" s="32">
        <f t="shared" si="13"/>
        <v>5584</v>
      </c>
      <c r="J77" s="32">
        <f t="shared" si="14"/>
        <v>7123.9999999999991</v>
      </c>
    </row>
    <row r="78" spans="1:10">
      <c r="A78" s="31" t="s">
        <v>2054</v>
      </c>
      <c r="B78" s="31" t="s">
        <v>7</v>
      </c>
      <c r="C78" s="31" t="s">
        <v>139</v>
      </c>
      <c r="D78" s="40" t="s">
        <v>140</v>
      </c>
      <c r="E78" s="31" t="s">
        <v>26</v>
      </c>
      <c r="F78" s="130">
        <v>100</v>
      </c>
      <c r="G78" s="32">
        <v>60.29</v>
      </c>
      <c r="H78" s="32">
        <f t="shared" si="12"/>
        <v>76.92</v>
      </c>
      <c r="I78" s="32">
        <f t="shared" si="13"/>
        <v>6029</v>
      </c>
      <c r="J78" s="32">
        <f t="shared" si="14"/>
        <v>7692</v>
      </c>
    </row>
    <row r="79" spans="1:10" ht="25.5">
      <c r="A79" s="31" t="s">
        <v>2055</v>
      </c>
      <c r="B79" s="31" t="s">
        <v>7</v>
      </c>
      <c r="C79" s="31" t="s">
        <v>141</v>
      </c>
      <c r="D79" s="40" t="s">
        <v>142</v>
      </c>
      <c r="E79" s="31" t="s">
        <v>26</v>
      </c>
      <c r="F79" s="130">
        <v>500</v>
      </c>
      <c r="G79" s="32">
        <v>52.48</v>
      </c>
      <c r="H79" s="32">
        <f t="shared" si="12"/>
        <v>66.95</v>
      </c>
      <c r="I79" s="32">
        <f t="shared" si="13"/>
        <v>26240</v>
      </c>
      <c r="J79" s="32">
        <f t="shared" si="14"/>
        <v>33475</v>
      </c>
    </row>
    <row r="80" spans="1:10" ht="25.5">
      <c r="A80" s="31" t="s">
        <v>2056</v>
      </c>
      <c r="B80" s="31" t="s">
        <v>7</v>
      </c>
      <c r="C80" s="31" t="s">
        <v>143</v>
      </c>
      <c r="D80" s="40" t="s">
        <v>144</v>
      </c>
      <c r="E80" s="31" t="s">
        <v>26</v>
      </c>
      <c r="F80" s="130">
        <v>500</v>
      </c>
      <c r="G80" s="32">
        <v>49.81</v>
      </c>
      <c r="H80" s="32">
        <f t="shared" si="12"/>
        <v>63.55</v>
      </c>
      <c r="I80" s="32">
        <f t="shared" si="13"/>
        <v>24905</v>
      </c>
      <c r="J80" s="32">
        <f t="shared" si="14"/>
        <v>31775</v>
      </c>
    </row>
    <row r="81" spans="1:10" ht="25.5">
      <c r="A81" s="31" t="s">
        <v>2057</v>
      </c>
      <c r="B81" s="31" t="s">
        <v>7</v>
      </c>
      <c r="C81" s="31" t="s">
        <v>145</v>
      </c>
      <c r="D81" s="40" t="s">
        <v>146</v>
      </c>
      <c r="E81" s="31" t="s">
        <v>26</v>
      </c>
      <c r="F81" s="130">
        <v>50</v>
      </c>
      <c r="G81" s="32">
        <v>31.19</v>
      </c>
      <c r="H81" s="32">
        <f t="shared" si="12"/>
        <v>39.79</v>
      </c>
      <c r="I81" s="32">
        <f t="shared" si="13"/>
        <v>1559.5</v>
      </c>
      <c r="J81" s="32">
        <f t="shared" si="14"/>
        <v>1989.5</v>
      </c>
    </row>
    <row r="82" spans="1:10" ht="25.5">
      <c r="A82" s="31" t="s">
        <v>2058</v>
      </c>
      <c r="B82" s="31" t="s">
        <v>7</v>
      </c>
      <c r="C82" s="31" t="s">
        <v>147</v>
      </c>
      <c r="D82" s="40" t="s">
        <v>148</v>
      </c>
      <c r="E82" s="31" t="s">
        <v>26</v>
      </c>
      <c r="F82" s="130">
        <v>50</v>
      </c>
      <c r="G82" s="32">
        <v>38.76</v>
      </c>
      <c r="H82" s="32">
        <f t="shared" si="12"/>
        <v>49.45</v>
      </c>
      <c r="I82" s="32">
        <f t="shared" si="13"/>
        <v>1938</v>
      </c>
      <c r="J82" s="32">
        <f t="shared" si="14"/>
        <v>2472.5</v>
      </c>
    </row>
    <row r="83" spans="1:10">
      <c r="A83" s="31" t="s">
        <v>2059</v>
      </c>
      <c r="B83" s="31" t="s">
        <v>7</v>
      </c>
      <c r="C83" s="31" t="s">
        <v>149</v>
      </c>
      <c r="D83" s="40" t="s">
        <v>150</v>
      </c>
      <c r="E83" s="31" t="s">
        <v>26</v>
      </c>
      <c r="F83" s="130">
        <v>20000</v>
      </c>
      <c r="G83" s="32">
        <v>5.29</v>
      </c>
      <c r="H83" s="32">
        <f t="shared" si="12"/>
        <v>6.75</v>
      </c>
      <c r="I83" s="32">
        <f t="shared" si="13"/>
        <v>105800</v>
      </c>
      <c r="J83" s="32">
        <f t="shared" si="14"/>
        <v>135000</v>
      </c>
    </row>
    <row r="84" spans="1:10">
      <c r="A84" s="33" t="s">
        <v>2746</v>
      </c>
      <c r="B84" s="29"/>
      <c r="C84" s="29"/>
      <c r="D84" s="39" t="s">
        <v>151</v>
      </c>
      <c r="E84" s="29"/>
      <c r="F84" s="131"/>
      <c r="G84" s="30"/>
      <c r="H84" s="30"/>
      <c r="I84" s="30">
        <f>SUBTOTAL(9,I85:I88)</f>
        <v>98321.600000000006</v>
      </c>
      <c r="J84" s="30">
        <f>SUBTOTAL(9,J85:J88)</f>
        <v>125437.2</v>
      </c>
    </row>
    <row r="85" spans="1:10">
      <c r="A85" s="31" t="s">
        <v>2060</v>
      </c>
      <c r="B85" s="31" t="s">
        <v>7</v>
      </c>
      <c r="C85" s="31" t="s">
        <v>152</v>
      </c>
      <c r="D85" s="40" t="s">
        <v>153</v>
      </c>
      <c r="E85" s="31" t="s">
        <v>17</v>
      </c>
      <c r="F85" s="130">
        <v>10</v>
      </c>
      <c r="G85" s="32">
        <v>116.26</v>
      </c>
      <c r="H85" s="32">
        <f>ROUND(G85*(1+$G$5),2)</f>
        <v>148.32</v>
      </c>
      <c r="I85" s="32">
        <f>F85*G85</f>
        <v>1162.6000000000001</v>
      </c>
      <c r="J85" s="32">
        <f>F85*H85</f>
        <v>1483.1999999999998</v>
      </c>
    </row>
    <row r="86" spans="1:10">
      <c r="A86" s="31" t="s">
        <v>2061</v>
      </c>
      <c r="B86" s="31" t="s">
        <v>7</v>
      </c>
      <c r="C86" s="31" t="s">
        <v>154</v>
      </c>
      <c r="D86" s="40" t="s">
        <v>155</v>
      </c>
      <c r="E86" s="31" t="s">
        <v>17</v>
      </c>
      <c r="F86" s="130">
        <v>1000</v>
      </c>
      <c r="G86" s="32">
        <v>30.22</v>
      </c>
      <c r="H86" s="32">
        <f>ROUND(G86*(1+$G$5),2)</f>
        <v>38.549999999999997</v>
      </c>
      <c r="I86" s="32">
        <f>F86*G86</f>
        <v>30220</v>
      </c>
      <c r="J86" s="32">
        <f>F86*H86</f>
        <v>38550</v>
      </c>
    </row>
    <row r="87" spans="1:10">
      <c r="A87" s="31" t="s">
        <v>2062</v>
      </c>
      <c r="B87" s="31" t="s">
        <v>7</v>
      </c>
      <c r="C87" s="31" t="s">
        <v>156</v>
      </c>
      <c r="D87" s="40" t="s">
        <v>157</v>
      </c>
      <c r="E87" s="31" t="s">
        <v>17</v>
      </c>
      <c r="F87" s="130">
        <v>100</v>
      </c>
      <c r="G87" s="32">
        <v>54.39</v>
      </c>
      <c r="H87" s="32">
        <f>ROUND(G87*(1+$G$5),2)</f>
        <v>69.39</v>
      </c>
      <c r="I87" s="32">
        <f>F87*G87</f>
        <v>5439</v>
      </c>
      <c r="J87" s="32">
        <f>F87*H87</f>
        <v>6939</v>
      </c>
    </row>
    <row r="88" spans="1:10">
      <c r="A88" s="31" t="s">
        <v>2063</v>
      </c>
      <c r="B88" s="31" t="s">
        <v>7</v>
      </c>
      <c r="C88" s="31" t="s">
        <v>158</v>
      </c>
      <c r="D88" s="40" t="s">
        <v>159</v>
      </c>
      <c r="E88" s="31" t="s">
        <v>17</v>
      </c>
      <c r="F88" s="130">
        <v>1500</v>
      </c>
      <c r="G88" s="32">
        <v>41</v>
      </c>
      <c r="H88" s="32">
        <f>ROUND(G88*(1+$G$5),2)</f>
        <v>52.31</v>
      </c>
      <c r="I88" s="32">
        <f>F88*G88</f>
        <v>61500</v>
      </c>
      <c r="J88" s="32">
        <f>F88*H88</f>
        <v>78465</v>
      </c>
    </row>
    <row r="89" spans="1:10">
      <c r="A89" s="33" t="s">
        <v>2747</v>
      </c>
      <c r="B89" s="29"/>
      <c r="C89" s="29"/>
      <c r="D89" s="39" t="s">
        <v>160</v>
      </c>
      <c r="E89" s="29"/>
      <c r="F89" s="131"/>
      <c r="G89" s="30"/>
      <c r="H89" s="30"/>
      <c r="I89" s="30">
        <f>SUBTOTAL(9,I90:I97)</f>
        <v>6751</v>
      </c>
      <c r="J89" s="30">
        <f>SUBTOTAL(9,J90:J97)</f>
        <v>8615</v>
      </c>
    </row>
    <row r="90" spans="1:10" ht="25.5">
      <c r="A90" s="31" t="s">
        <v>2064</v>
      </c>
      <c r="B90" s="31" t="s">
        <v>7</v>
      </c>
      <c r="C90" s="31" t="s">
        <v>161</v>
      </c>
      <c r="D90" s="40" t="s">
        <v>162</v>
      </c>
      <c r="E90" s="31" t="s">
        <v>26</v>
      </c>
      <c r="F90" s="130">
        <v>400</v>
      </c>
      <c r="G90" s="32">
        <v>1.7</v>
      </c>
      <c r="H90" s="32">
        <f t="shared" ref="H90:H97" si="15">ROUND(G90*(1+$G$5),2)</f>
        <v>2.17</v>
      </c>
      <c r="I90" s="32">
        <f t="shared" ref="I90:I97" si="16">F90*G90</f>
        <v>680</v>
      </c>
      <c r="J90" s="32">
        <f t="shared" ref="J90:J97" si="17">F90*H90</f>
        <v>868</v>
      </c>
    </row>
    <row r="91" spans="1:10" ht="25.5">
      <c r="A91" s="31" t="s">
        <v>2065</v>
      </c>
      <c r="B91" s="31" t="s">
        <v>7</v>
      </c>
      <c r="C91" s="31" t="s">
        <v>163</v>
      </c>
      <c r="D91" s="40" t="s">
        <v>164</v>
      </c>
      <c r="E91" s="31" t="s">
        <v>26</v>
      </c>
      <c r="F91" s="130">
        <v>400</v>
      </c>
      <c r="G91" s="32">
        <v>2.16</v>
      </c>
      <c r="H91" s="32">
        <f t="shared" si="15"/>
        <v>2.76</v>
      </c>
      <c r="I91" s="32">
        <f t="shared" si="16"/>
        <v>864</v>
      </c>
      <c r="J91" s="32">
        <f t="shared" si="17"/>
        <v>1104</v>
      </c>
    </row>
    <row r="92" spans="1:10" ht="25.5">
      <c r="A92" s="31" t="s">
        <v>2066</v>
      </c>
      <c r="B92" s="31" t="s">
        <v>7</v>
      </c>
      <c r="C92" s="31" t="s">
        <v>165</v>
      </c>
      <c r="D92" s="40" t="s">
        <v>166</v>
      </c>
      <c r="E92" s="31" t="s">
        <v>26</v>
      </c>
      <c r="F92" s="130">
        <v>100</v>
      </c>
      <c r="G92" s="32">
        <v>3.49</v>
      </c>
      <c r="H92" s="32">
        <f t="shared" si="15"/>
        <v>4.45</v>
      </c>
      <c r="I92" s="32">
        <f t="shared" si="16"/>
        <v>349</v>
      </c>
      <c r="J92" s="32">
        <f t="shared" si="17"/>
        <v>445</v>
      </c>
    </row>
    <row r="93" spans="1:10" ht="25.5">
      <c r="A93" s="31" t="s">
        <v>2067</v>
      </c>
      <c r="B93" s="31" t="s">
        <v>7</v>
      </c>
      <c r="C93" s="31" t="s">
        <v>167</v>
      </c>
      <c r="D93" s="40" t="s">
        <v>168</v>
      </c>
      <c r="E93" s="31" t="s">
        <v>26</v>
      </c>
      <c r="F93" s="130">
        <v>200</v>
      </c>
      <c r="G93" s="32">
        <v>2.34</v>
      </c>
      <c r="H93" s="32">
        <f t="shared" si="15"/>
        <v>2.99</v>
      </c>
      <c r="I93" s="32">
        <f t="shared" si="16"/>
        <v>468</v>
      </c>
      <c r="J93" s="32">
        <f t="shared" si="17"/>
        <v>598</v>
      </c>
    </row>
    <row r="94" spans="1:10" ht="25.5">
      <c r="A94" s="31" t="s">
        <v>2068</v>
      </c>
      <c r="B94" s="31" t="s">
        <v>7</v>
      </c>
      <c r="C94" s="31" t="s">
        <v>169</v>
      </c>
      <c r="D94" s="40" t="s">
        <v>170</v>
      </c>
      <c r="E94" s="31" t="s">
        <v>26</v>
      </c>
      <c r="F94" s="130">
        <v>200</v>
      </c>
      <c r="G94" s="32">
        <v>3.65</v>
      </c>
      <c r="H94" s="32">
        <f t="shared" si="15"/>
        <v>4.66</v>
      </c>
      <c r="I94" s="32">
        <f t="shared" si="16"/>
        <v>730</v>
      </c>
      <c r="J94" s="32">
        <f t="shared" si="17"/>
        <v>932</v>
      </c>
    </row>
    <row r="95" spans="1:10" ht="25.5">
      <c r="A95" s="31" t="s">
        <v>2069</v>
      </c>
      <c r="B95" s="31" t="s">
        <v>7</v>
      </c>
      <c r="C95" s="31" t="s">
        <v>171</v>
      </c>
      <c r="D95" s="40" t="s">
        <v>172</v>
      </c>
      <c r="E95" s="31" t="s">
        <v>26</v>
      </c>
      <c r="F95" s="130">
        <v>200</v>
      </c>
      <c r="G95" s="32">
        <v>6.58</v>
      </c>
      <c r="H95" s="32">
        <f t="shared" si="15"/>
        <v>8.39</v>
      </c>
      <c r="I95" s="32">
        <f t="shared" si="16"/>
        <v>1316</v>
      </c>
      <c r="J95" s="32">
        <f t="shared" si="17"/>
        <v>1678</v>
      </c>
    </row>
    <row r="96" spans="1:10" ht="25.5">
      <c r="A96" s="31" t="s">
        <v>2070</v>
      </c>
      <c r="B96" s="31" t="s">
        <v>7</v>
      </c>
      <c r="C96" s="31" t="s">
        <v>173</v>
      </c>
      <c r="D96" s="40" t="s">
        <v>174</v>
      </c>
      <c r="E96" s="31" t="s">
        <v>26</v>
      </c>
      <c r="F96" s="130">
        <v>200</v>
      </c>
      <c r="G96" s="32">
        <v>7.15</v>
      </c>
      <c r="H96" s="32">
        <f t="shared" si="15"/>
        <v>9.1199999999999992</v>
      </c>
      <c r="I96" s="32">
        <f t="shared" si="16"/>
        <v>1430</v>
      </c>
      <c r="J96" s="32">
        <f t="shared" si="17"/>
        <v>1823.9999999999998</v>
      </c>
    </row>
    <row r="97" spans="1:10" ht="25.5">
      <c r="A97" s="31" t="s">
        <v>2071</v>
      </c>
      <c r="B97" s="31" t="s">
        <v>7</v>
      </c>
      <c r="C97" s="31" t="s">
        <v>175</v>
      </c>
      <c r="D97" s="40" t="s">
        <v>176</v>
      </c>
      <c r="E97" s="31" t="s">
        <v>26</v>
      </c>
      <c r="F97" s="130">
        <v>100</v>
      </c>
      <c r="G97" s="32">
        <v>9.14</v>
      </c>
      <c r="H97" s="32">
        <f t="shared" si="15"/>
        <v>11.66</v>
      </c>
      <c r="I97" s="32">
        <f t="shared" si="16"/>
        <v>914</v>
      </c>
      <c r="J97" s="32">
        <f t="shared" si="17"/>
        <v>1166</v>
      </c>
    </row>
    <row r="98" spans="1:10">
      <c r="A98" s="33" t="s">
        <v>2748</v>
      </c>
      <c r="B98" s="29"/>
      <c r="C98" s="29"/>
      <c r="D98" s="39" t="s">
        <v>177</v>
      </c>
      <c r="E98" s="29"/>
      <c r="F98" s="131"/>
      <c r="G98" s="30"/>
      <c r="H98" s="30"/>
      <c r="I98" s="30">
        <f>SUBTOTAL(9,I99:I175)</f>
        <v>249038.43000000002</v>
      </c>
      <c r="J98" s="30">
        <f>SUBTOTAL(9,J99:J175)</f>
        <v>317711.18999999983</v>
      </c>
    </row>
    <row r="99" spans="1:10" ht="25.5">
      <c r="A99" s="31" t="s">
        <v>2072</v>
      </c>
      <c r="B99" s="31" t="s">
        <v>7</v>
      </c>
      <c r="C99" s="31" t="s">
        <v>178</v>
      </c>
      <c r="D99" s="40" t="s">
        <v>179</v>
      </c>
      <c r="E99" s="31" t="s">
        <v>29</v>
      </c>
      <c r="F99" s="130">
        <v>20</v>
      </c>
      <c r="G99" s="32">
        <v>12.88</v>
      </c>
      <c r="H99" s="32">
        <f t="shared" ref="H99:H130" si="18">ROUND(G99*(1+$G$5),2)</f>
        <v>16.43</v>
      </c>
      <c r="I99" s="32">
        <f t="shared" ref="I99:I130" si="19">F99*G99</f>
        <v>257.60000000000002</v>
      </c>
      <c r="J99" s="32">
        <f t="shared" ref="J99:J130" si="20">F99*H99</f>
        <v>328.6</v>
      </c>
    </row>
    <row r="100" spans="1:10" ht="25.5">
      <c r="A100" s="31" t="s">
        <v>2073</v>
      </c>
      <c r="B100" s="31" t="s">
        <v>7</v>
      </c>
      <c r="C100" s="31" t="s">
        <v>180</v>
      </c>
      <c r="D100" s="40" t="s">
        <v>181</v>
      </c>
      <c r="E100" s="31" t="s">
        <v>29</v>
      </c>
      <c r="F100" s="130">
        <v>20</v>
      </c>
      <c r="G100" s="32">
        <v>15.82</v>
      </c>
      <c r="H100" s="32">
        <f t="shared" si="18"/>
        <v>20.18</v>
      </c>
      <c r="I100" s="32">
        <f t="shared" si="19"/>
        <v>316.39999999999998</v>
      </c>
      <c r="J100" s="32">
        <f t="shared" si="20"/>
        <v>403.6</v>
      </c>
    </row>
    <row r="101" spans="1:10" ht="25.5">
      <c r="A101" s="31" t="s">
        <v>2074</v>
      </c>
      <c r="B101" s="31" t="s">
        <v>7</v>
      </c>
      <c r="C101" s="31" t="s">
        <v>182</v>
      </c>
      <c r="D101" s="40" t="s">
        <v>183</v>
      </c>
      <c r="E101" s="31" t="s">
        <v>29</v>
      </c>
      <c r="F101" s="130">
        <v>20</v>
      </c>
      <c r="G101" s="32">
        <v>19.2</v>
      </c>
      <c r="H101" s="32">
        <f t="shared" si="18"/>
        <v>24.49</v>
      </c>
      <c r="I101" s="32">
        <f t="shared" si="19"/>
        <v>384</v>
      </c>
      <c r="J101" s="32">
        <f t="shared" si="20"/>
        <v>489.79999999999995</v>
      </c>
    </row>
    <row r="102" spans="1:10" ht="25.5">
      <c r="A102" s="31" t="s">
        <v>2075</v>
      </c>
      <c r="B102" s="31" t="s">
        <v>7</v>
      </c>
      <c r="C102" s="31" t="s">
        <v>184</v>
      </c>
      <c r="D102" s="40" t="s">
        <v>185</v>
      </c>
      <c r="E102" s="31" t="s">
        <v>29</v>
      </c>
      <c r="F102" s="130">
        <v>20</v>
      </c>
      <c r="G102" s="32">
        <v>30.81</v>
      </c>
      <c r="H102" s="32">
        <f t="shared" si="18"/>
        <v>39.31</v>
      </c>
      <c r="I102" s="32">
        <f t="shared" si="19"/>
        <v>616.19999999999993</v>
      </c>
      <c r="J102" s="32">
        <f t="shared" si="20"/>
        <v>786.2</v>
      </c>
    </row>
    <row r="103" spans="1:10" ht="25.5">
      <c r="A103" s="31" t="s">
        <v>2076</v>
      </c>
      <c r="B103" s="31" t="s">
        <v>7</v>
      </c>
      <c r="C103" s="31" t="s">
        <v>186</v>
      </c>
      <c r="D103" s="40" t="s">
        <v>187</v>
      </c>
      <c r="E103" s="31" t="s">
        <v>29</v>
      </c>
      <c r="F103" s="130">
        <v>20</v>
      </c>
      <c r="G103" s="32">
        <v>34.99</v>
      </c>
      <c r="H103" s="32">
        <f t="shared" si="18"/>
        <v>44.64</v>
      </c>
      <c r="I103" s="32">
        <f t="shared" si="19"/>
        <v>699.80000000000007</v>
      </c>
      <c r="J103" s="32">
        <f t="shared" si="20"/>
        <v>892.8</v>
      </c>
    </row>
    <row r="104" spans="1:10" ht="25.5">
      <c r="A104" s="31" t="s">
        <v>2077</v>
      </c>
      <c r="B104" s="31" t="s">
        <v>7</v>
      </c>
      <c r="C104" s="31" t="s">
        <v>188</v>
      </c>
      <c r="D104" s="40" t="s">
        <v>189</v>
      </c>
      <c r="E104" s="31" t="s">
        <v>29</v>
      </c>
      <c r="F104" s="130">
        <v>20</v>
      </c>
      <c r="G104" s="32">
        <v>41.66</v>
      </c>
      <c r="H104" s="32">
        <f t="shared" si="18"/>
        <v>53.15</v>
      </c>
      <c r="I104" s="32">
        <f t="shared" si="19"/>
        <v>833.19999999999993</v>
      </c>
      <c r="J104" s="32">
        <f t="shared" si="20"/>
        <v>1063</v>
      </c>
    </row>
    <row r="105" spans="1:10">
      <c r="A105" s="31" t="s">
        <v>2078</v>
      </c>
      <c r="B105" s="31" t="s">
        <v>7</v>
      </c>
      <c r="C105" s="31" t="s">
        <v>190</v>
      </c>
      <c r="D105" s="40" t="s">
        <v>191</v>
      </c>
      <c r="E105" s="31" t="s">
        <v>29</v>
      </c>
      <c r="F105" s="130">
        <v>2</v>
      </c>
      <c r="G105" s="32">
        <v>2632.59</v>
      </c>
      <c r="H105" s="32">
        <f t="shared" si="18"/>
        <v>3358.55</v>
      </c>
      <c r="I105" s="32">
        <f t="shared" si="19"/>
        <v>5265.18</v>
      </c>
      <c r="J105" s="32">
        <f t="shared" si="20"/>
        <v>6717.1</v>
      </c>
    </row>
    <row r="106" spans="1:10" ht="51">
      <c r="A106" s="31" t="s">
        <v>2079</v>
      </c>
      <c r="B106" s="31" t="s">
        <v>7</v>
      </c>
      <c r="C106" s="31" t="s">
        <v>192</v>
      </c>
      <c r="D106" s="40" t="s">
        <v>193</v>
      </c>
      <c r="E106" s="31" t="s">
        <v>194</v>
      </c>
      <c r="F106" s="130">
        <v>20</v>
      </c>
      <c r="G106" s="32">
        <v>458.45</v>
      </c>
      <c r="H106" s="32">
        <f t="shared" si="18"/>
        <v>584.87</v>
      </c>
      <c r="I106" s="32">
        <f t="shared" si="19"/>
        <v>9169</v>
      </c>
      <c r="J106" s="32">
        <f t="shared" si="20"/>
        <v>11697.4</v>
      </c>
    </row>
    <row r="107" spans="1:10" ht="63.75">
      <c r="A107" s="31" t="s">
        <v>2080</v>
      </c>
      <c r="B107" s="31" t="s">
        <v>7</v>
      </c>
      <c r="C107" s="31" t="s">
        <v>195</v>
      </c>
      <c r="D107" s="40" t="s">
        <v>196</v>
      </c>
      <c r="E107" s="31" t="s">
        <v>194</v>
      </c>
      <c r="F107" s="130">
        <v>15</v>
      </c>
      <c r="G107" s="32">
        <v>834.05</v>
      </c>
      <c r="H107" s="32">
        <f t="shared" si="18"/>
        <v>1064.05</v>
      </c>
      <c r="I107" s="32">
        <f t="shared" si="19"/>
        <v>12510.75</v>
      </c>
      <c r="J107" s="32">
        <f t="shared" si="20"/>
        <v>15960.75</v>
      </c>
    </row>
    <row r="108" spans="1:10" ht="51">
      <c r="A108" s="31" t="s">
        <v>2081</v>
      </c>
      <c r="B108" s="31" t="s">
        <v>7</v>
      </c>
      <c r="C108" s="31" t="s">
        <v>197</v>
      </c>
      <c r="D108" s="40" t="s">
        <v>198</v>
      </c>
      <c r="E108" s="31" t="s">
        <v>194</v>
      </c>
      <c r="F108" s="130">
        <v>5</v>
      </c>
      <c r="G108" s="32">
        <v>593.11</v>
      </c>
      <c r="H108" s="32">
        <f t="shared" si="18"/>
        <v>756.66</v>
      </c>
      <c r="I108" s="32">
        <f t="shared" si="19"/>
        <v>2965.55</v>
      </c>
      <c r="J108" s="32">
        <f t="shared" si="20"/>
        <v>3783.2999999999997</v>
      </c>
    </row>
    <row r="109" spans="1:10" ht="63.75">
      <c r="A109" s="31" t="s">
        <v>2082</v>
      </c>
      <c r="B109" s="31" t="s">
        <v>7</v>
      </c>
      <c r="C109" s="31" t="s">
        <v>199</v>
      </c>
      <c r="D109" s="40" t="s">
        <v>200</v>
      </c>
      <c r="E109" s="31" t="s">
        <v>194</v>
      </c>
      <c r="F109" s="130">
        <v>2</v>
      </c>
      <c r="G109" s="32">
        <v>1522.8</v>
      </c>
      <c r="H109" s="32">
        <f t="shared" si="18"/>
        <v>1942.72</v>
      </c>
      <c r="I109" s="32">
        <f t="shared" si="19"/>
        <v>3045.6</v>
      </c>
      <c r="J109" s="32">
        <f t="shared" si="20"/>
        <v>3885.44</v>
      </c>
    </row>
    <row r="110" spans="1:10" ht="63.75">
      <c r="A110" s="31" t="s">
        <v>2083</v>
      </c>
      <c r="B110" s="31" t="s">
        <v>7</v>
      </c>
      <c r="C110" s="31" t="s">
        <v>201</v>
      </c>
      <c r="D110" s="40" t="s">
        <v>202</v>
      </c>
      <c r="E110" s="31" t="s">
        <v>194</v>
      </c>
      <c r="F110" s="130">
        <v>10</v>
      </c>
      <c r="G110" s="32">
        <v>79.34</v>
      </c>
      <c r="H110" s="32">
        <f t="shared" si="18"/>
        <v>101.22</v>
      </c>
      <c r="I110" s="32">
        <f t="shared" si="19"/>
        <v>793.40000000000009</v>
      </c>
      <c r="J110" s="32">
        <f t="shared" si="20"/>
        <v>1012.2</v>
      </c>
    </row>
    <row r="111" spans="1:10" ht="63.75">
      <c r="A111" s="31" t="s">
        <v>2084</v>
      </c>
      <c r="B111" s="31" t="s">
        <v>7</v>
      </c>
      <c r="C111" s="31" t="s">
        <v>203</v>
      </c>
      <c r="D111" s="40" t="s">
        <v>204</v>
      </c>
      <c r="E111" s="31" t="s">
        <v>194</v>
      </c>
      <c r="F111" s="130">
        <v>10</v>
      </c>
      <c r="G111" s="32">
        <v>99.7</v>
      </c>
      <c r="H111" s="32">
        <f t="shared" si="18"/>
        <v>127.19</v>
      </c>
      <c r="I111" s="32">
        <f t="shared" si="19"/>
        <v>997</v>
      </c>
      <c r="J111" s="32">
        <f t="shared" si="20"/>
        <v>1271.9000000000001</v>
      </c>
    </row>
    <row r="112" spans="1:10" ht="63.75">
      <c r="A112" s="31" t="s">
        <v>2085</v>
      </c>
      <c r="B112" s="31" t="s">
        <v>7</v>
      </c>
      <c r="C112" s="31" t="s">
        <v>205</v>
      </c>
      <c r="D112" s="40" t="s">
        <v>206</v>
      </c>
      <c r="E112" s="31" t="s">
        <v>194</v>
      </c>
      <c r="F112" s="130">
        <v>10</v>
      </c>
      <c r="G112" s="32">
        <v>121.27</v>
      </c>
      <c r="H112" s="32">
        <f t="shared" si="18"/>
        <v>154.71</v>
      </c>
      <c r="I112" s="32">
        <f t="shared" si="19"/>
        <v>1212.7</v>
      </c>
      <c r="J112" s="32">
        <f t="shared" si="20"/>
        <v>1547.1000000000001</v>
      </c>
    </row>
    <row r="113" spans="1:10" ht="63.75">
      <c r="A113" s="31" t="s">
        <v>2086</v>
      </c>
      <c r="B113" s="31" t="s">
        <v>7</v>
      </c>
      <c r="C113" s="31" t="s">
        <v>207</v>
      </c>
      <c r="D113" s="40" t="s">
        <v>208</v>
      </c>
      <c r="E113" s="31" t="s">
        <v>194</v>
      </c>
      <c r="F113" s="130">
        <v>10</v>
      </c>
      <c r="G113" s="32">
        <v>232.68</v>
      </c>
      <c r="H113" s="32">
        <f t="shared" si="18"/>
        <v>296.83999999999997</v>
      </c>
      <c r="I113" s="32">
        <f t="shared" si="19"/>
        <v>2326.8000000000002</v>
      </c>
      <c r="J113" s="32">
        <f t="shared" si="20"/>
        <v>2968.3999999999996</v>
      </c>
    </row>
    <row r="114" spans="1:10" ht="51">
      <c r="A114" s="31" t="s">
        <v>2087</v>
      </c>
      <c r="B114" s="31" t="s">
        <v>7</v>
      </c>
      <c r="C114" s="31" t="s">
        <v>209</v>
      </c>
      <c r="D114" s="40" t="s">
        <v>210</v>
      </c>
      <c r="E114" s="31" t="s">
        <v>194</v>
      </c>
      <c r="F114" s="130">
        <v>10</v>
      </c>
      <c r="G114" s="32">
        <v>371.53</v>
      </c>
      <c r="H114" s="32">
        <f t="shared" si="18"/>
        <v>473.98</v>
      </c>
      <c r="I114" s="32">
        <f t="shared" si="19"/>
        <v>3715.2999999999997</v>
      </c>
      <c r="J114" s="32">
        <f t="shared" si="20"/>
        <v>4739.8</v>
      </c>
    </row>
    <row r="115" spans="1:10">
      <c r="A115" s="31" t="s">
        <v>2088</v>
      </c>
      <c r="B115" s="31" t="s">
        <v>7</v>
      </c>
      <c r="C115" s="31" t="s">
        <v>211</v>
      </c>
      <c r="D115" s="40" t="s">
        <v>212</v>
      </c>
      <c r="E115" s="31" t="s">
        <v>29</v>
      </c>
      <c r="F115" s="130">
        <v>20</v>
      </c>
      <c r="G115" s="32">
        <v>491.39</v>
      </c>
      <c r="H115" s="32">
        <f t="shared" si="18"/>
        <v>626.89</v>
      </c>
      <c r="I115" s="32">
        <f t="shared" si="19"/>
        <v>9827.7999999999993</v>
      </c>
      <c r="J115" s="32">
        <f t="shared" si="20"/>
        <v>12537.8</v>
      </c>
    </row>
    <row r="116" spans="1:10">
      <c r="A116" s="31" t="s">
        <v>2089</v>
      </c>
      <c r="B116" s="31" t="s">
        <v>7</v>
      </c>
      <c r="C116" s="31" t="s">
        <v>213</v>
      </c>
      <c r="D116" s="40" t="s">
        <v>214</v>
      </c>
      <c r="E116" s="31" t="s">
        <v>29</v>
      </c>
      <c r="F116" s="130">
        <v>20</v>
      </c>
      <c r="G116" s="32">
        <v>884.93</v>
      </c>
      <c r="H116" s="32">
        <f t="shared" si="18"/>
        <v>1128.96</v>
      </c>
      <c r="I116" s="32">
        <f t="shared" si="19"/>
        <v>17698.599999999999</v>
      </c>
      <c r="J116" s="32">
        <f t="shared" si="20"/>
        <v>22579.200000000001</v>
      </c>
    </row>
    <row r="117" spans="1:10">
      <c r="A117" s="31" t="s">
        <v>2090</v>
      </c>
      <c r="B117" s="31" t="s">
        <v>7</v>
      </c>
      <c r="C117" s="31" t="s">
        <v>215</v>
      </c>
      <c r="D117" s="40" t="s">
        <v>216</v>
      </c>
      <c r="E117" s="31" t="s">
        <v>29</v>
      </c>
      <c r="F117" s="130">
        <v>5</v>
      </c>
      <c r="G117" s="32">
        <v>355.25</v>
      </c>
      <c r="H117" s="32">
        <f t="shared" si="18"/>
        <v>453.21</v>
      </c>
      <c r="I117" s="32">
        <f t="shared" si="19"/>
        <v>1776.25</v>
      </c>
      <c r="J117" s="32">
        <f t="shared" si="20"/>
        <v>2266.0499999999997</v>
      </c>
    </row>
    <row r="118" spans="1:10">
      <c r="A118" s="31" t="s">
        <v>2091</v>
      </c>
      <c r="B118" s="31" t="s">
        <v>7</v>
      </c>
      <c r="C118" s="31" t="s">
        <v>217</v>
      </c>
      <c r="D118" s="40" t="s">
        <v>218</v>
      </c>
      <c r="E118" s="31" t="s">
        <v>29</v>
      </c>
      <c r="F118" s="130">
        <v>5</v>
      </c>
      <c r="G118" s="32">
        <v>391.54</v>
      </c>
      <c r="H118" s="32">
        <f t="shared" si="18"/>
        <v>499.51</v>
      </c>
      <c r="I118" s="32">
        <f t="shared" si="19"/>
        <v>1957.7</v>
      </c>
      <c r="J118" s="32">
        <f t="shared" si="20"/>
        <v>2497.5500000000002</v>
      </c>
    </row>
    <row r="119" spans="1:10" ht="25.5">
      <c r="A119" s="31" t="s">
        <v>2092</v>
      </c>
      <c r="B119" s="31" t="s">
        <v>7</v>
      </c>
      <c r="C119" s="31" t="s">
        <v>219</v>
      </c>
      <c r="D119" s="40" t="s">
        <v>220</v>
      </c>
      <c r="E119" s="31" t="s">
        <v>29</v>
      </c>
      <c r="F119" s="130">
        <v>200</v>
      </c>
      <c r="G119" s="32">
        <v>117.38</v>
      </c>
      <c r="H119" s="32">
        <f t="shared" si="18"/>
        <v>149.75</v>
      </c>
      <c r="I119" s="32">
        <f t="shared" si="19"/>
        <v>23476</v>
      </c>
      <c r="J119" s="32">
        <f t="shared" si="20"/>
        <v>29950</v>
      </c>
    </row>
    <row r="120" spans="1:10">
      <c r="A120" s="31" t="s">
        <v>2093</v>
      </c>
      <c r="B120" s="31" t="s">
        <v>7</v>
      </c>
      <c r="C120" s="31" t="s">
        <v>221</v>
      </c>
      <c r="D120" s="40" t="s">
        <v>222</v>
      </c>
      <c r="E120" s="31" t="s">
        <v>29</v>
      </c>
      <c r="F120" s="130">
        <v>50</v>
      </c>
      <c r="G120" s="32">
        <v>71.67</v>
      </c>
      <c r="H120" s="32">
        <f t="shared" si="18"/>
        <v>91.43</v>
      </c>
      <c r="I120" s="32">
        <f t="shared" si="19"/>
        <v>3583.5</v>
      </c>
      <c r="J120" s="32">
        <f t="shared" si="20"/>
        <v>4571.5</v>
      </c>
    </row>
    <row r="121" spans="1:10">
      <c r="A121" s="31" t="s">
        <v>2094</v>
      </c>
      <c r="B121" s="31" t="s">
        <v>7</v>
      </c>
      <c r="C121" s="31" t="s">
        <v>223</v>
      </c>
      <c r="D121" s="40" t="s">
        <v>224</v>
      </c>
      <c r="E121" s="31" t="s">
        <v>29</v>
      </c>
      <c r="F121" s="130">
        <v>10</v>
      </c>
      <c r="G121" s="32">
        <v>141.97999999999999</v>
      </c>
      <c r="H121" s="32">
        <f t="shared" si="18"/>
        <v>181.13</v>
      </c>
      <c r="I121" s="32">
        <f t="shared" si="19"/>
        <v>1419.8</v>
      </c>
      <c r="J121" s="32">
        <f t="shared" si="20"/>
        <v>1811.3</v>
      </c>
    </row>
    <row r="122" spans="1:10">
      <c r="A122" s="31" t="s">
        <v>2095</v>
      </c>
      <c r="B122" s="31" t="s">
        <v>7</v>
      </c>
      <c r="C122" s="31" t="s">
        <v>225</v>
      </c>
      <c r="D122" s="40" t="s">
        <v>226</v>
      </c>
      <c r="E122" s="31" t="s">
        <v>29</v>
      </c>
      <c r="F122" s="130">
        <v>60</v>
      </c>
      <c r="G122" s="32">
        <v>51.53</v>
      </c>
      <c r="H122" s="32">
        <f t="shared" si="18"/>
        <v>65.739999999999995</v>
      </c>
      <c r="I122" s="32">
        <f t="shared" si="19"/>
        <v>3091.8</v>
      </c>
      <c r="J122" s="32">
        <f t="shared" si="20"/>
        <v>3944.3999999999996</v>
      </c>
    </row>
    <row r="123" spans="1:10">
      <c r="A123" s="31" t="s">
        <v>2096</v>
      </c>
      <c r="B123" s="31" t="s">
        <v>7</v>
      </c>
      <c r="C123" s="31" t="s">
        <v>227</v>
      </c>
      <c r="D123" s="40" t="s">
        <v>228</v>
      </c>
      <c r="E123" s="31" t="s">
        <v>29</v>
      </c>
      <c r="F123" s="130">
        <v>20</v>
      </c>
      <c r="G123" s="32">
        <v>41.09</v>
      </c>
      <c r="H123" s="32">
        <f t="shared" si="18"/>
        <v>52.42</v>
      </c>
      <c r="I123" s="32">
        <f t="shared" si="19"/>
        <v>821.80000000000007</v>
      </c>
      <c r="J123" s="32">
        <f t="shared" si="20"/>
        <v>1048.4000000000001</v>
      </c>
    </row>
    <row r="124" spans="1:10">
      <c r="A124" s="31" t="s">
        <v>2097</v>
      </c>
      <c r="B124" s="31" t="s">
        <v>7</v>
      </c>
      <c r="C124" s="31" t="s">
        <v>229</v>
      </c>
      <c r="D124" s="40" t="s">
        <v>230</v>
      </c>
      <c r="E124" s="31" t="s">
        <v>29</v>
      </c>
      <c r="F124" s="130">
        <v>10</v>
      </c>
      <c r="G124" s="32">
        <v>53.05</v>
      </c>
      <c r="H124" s="32">
        <f t="shared" si="18"/>
        <v>67.680000000000007</v>
      </c>
      <c r="I124" s="32">
        <f t="shared" si="19"/>
        <v>530.5</v>
      </c>
      <c r="J124" s="32">
        <f t="shared" si="20"/>
        <v>676.80000000000007</v>
      </c>
    </row>
    <row r="125" spans="1:10">
      <c r="A125" s="31" t="s">
        <v>2098</v>
      </c>
      <c r="B125" s="31" t="s">
        <v>7</v>
      </c>
      <c r="C125" s="31" t="s">
        <v>231</v>
      </c>
      <c r="D125" s="40" t="s">
        <v>232</v>
      </c>
      <c r="E125" s="31" t="s">
        <v>29</v>
      </c>
      <c r="F125" s="130">
        <v>10</v>
      </c>
      <c r="G125" s="32">
        <v>58.96</v>
      </c>
      <c r="H125" s="32">
        <f t="shared" si="18"/>
        <v>75.22</v>
      </c>
      <c r="I125" s="32">
        <f t="shared" si="19"/>
        <v>589.6</v>
      </c>
      <c r="J125" s="32">
        <f t="shared" si="20"/>
        <v>752.2</v>
      </c>
    </row>
    <row r="126" spans="1:10">
      <c r="A126" s="31" t="s">
        <v>2099</v>
      </c>
      <c r="B126" s="31" t="s">
        <v>7</v>
      </c>
      <c r="C126" s="31" t="s">
        <v>233</v>
      </c>
      <c r="D126" s="40" t="s">
        <v>234</v>
      </c>
      <c r="E126" s="31" t="s">
        <v>29</v>
      </c>
      <c r="F126" s="130">
        <v>2</v>
      </c>
      <c r="G126" s="32">
        <v>67.63</v>
      </c>
      <c r="H126" s="32">
        <f t="shared" si="18"/>
        <v>86.28</v>
      </c>
      <c r="I126" s="32">
        <f t="shared" si="19"/>
        <v>135.26</v>
      </c>
      <c r="J126" s="32">
        <f t="shared" si="20"/>
        <v>172.56</v>
      </c>
    </row>
    <row r="127" spans="1:10" ht="25.5">
      <c r="A127" s="31" t="s">
        <v>2100</v>
      </c>
      <c r="B127" s="31" t="s">
        <v>7</v>
      </c>
      <c r="C127" s="31" t="s">
        <v>235</v>
      </c>
      <c r="D127" s="40" t="s">
        <v>236</v>
      </c>
      <c r="E127" s="31" t="s">
        <v>26</v>
      </c>
      <c r="F127" s="130">
        <v>10</v>
      </c>
      <c r="G127" s="32">
        <v>73.61</v>
      </c>
      <c r="H127" s="32">
        <f t="shared" si="18"/>
        <v>93.91</v>
      </c>
      <c r="I127" s="32">
        <f t="shared" si="19"/>
        <v>736.1</v>
      </c>
      <c r="J127" s="32">
        <f t="shared" si="20"/>
        <v>939.09999999999991</v>
      </c>
    </row>
    <row r="128" spans="1:10" ht="25.5">
      <c r="A128" s="31" t="s">
        <v>2101</v>
      </c>
      <c r="B128" s="31" t="s">
        <v>7</v>
      </c>
      <c r="C128" s="31" t="s">
        <v>237</v>
      </c>
      <c r="D128" s="40" t="s">
        <v>238</v>
      </c>
      <c r="E128" s="31" t="s">
        <v>26</v>
      </c>
      <c r="F128" s="130">
        <v>5</v>
      </c>
      <c r="G128" s="32">
        <v>94.71</v>
      </c>
      <c r="H128" s="32">
        <f t="shared" si="18"/>
        <v>120.83</v>
      </c>
      <c r="I128" s="32">
        <f t="shared" si="19"/>
        <v>473.54999999999995</v>
      </c>
      <c r="J128" s="32">
        <f t="shared" si="20"/>
        <v>604.15</v>
      </c>
    </row>
    <row r="129" spans="1:10" ht="25.5">
      <c r="A129" s="31" t="s">
        <v>2102</v>
      </c>
      <c r="B129" s="31" t="s">
        <v>7</v>
      </c>
      <c r="C129" s="31" t="s">
        <v>239</v>
      </c>
      <c r="D129" s="40" t="s">
        <v>240</v>
      </c>
      <c r="E129" s="31" t="s">
        <v>26</v>
      </c>
      <c r="F129" s="130">
        <v>5</v>
      </c>
      <c r="G129" s="32">
        <v>89.93</v>
      </c>
      <c r="H129" s="32">
        <f t="shared" si="18"/>
        <v>114.73</v>
      </c>
      <c r="I129" s="32">
        <f t="shared" si="19"/>
        <v>449.65000000000003</v>
      </c>
      <c r="J129" s="32">
        <f t="shared" si="20"/>
        <v>573.65</v>
      </c>
    </row>
    <row r="130" spans="1:10" ht="25.5">
      <c r="A130" s="31" t="s">
        <v>2103</v>
      </c>
      <c r="B130" s="31" t="s">
        <v>7</v>
      </c>
      <c r="C130" s="31" t="s">
        <v>241</v>
      </c>
      <c r="D130" s="40" t="s">
        <v>242</v>
      </c>
      <c r="E130" s="31" t="s">
        <v>26</v>
      </c>
      <c r="F130" s="130">
        <v>10</v>
      </c>
      <c r="G130" s="32">
        <v>47.79</v>
      </c>
      <c r="H130" s="32">
        <f t="shared" si="18"/>
        <v>60.97</v>
      </c>
      <c r="I130" s="32">
        <f t="shared" si="19"/>
        <v>477.9</v>
      </c>
      <c r="J130" s="32">
        <f t="shared" si="20"/>
        <v>609.70000000000005</v>
      </c>
    </row>
    <row r="131" spans="1:10" ht="25.5">
      <c r="A131" s="31" t="s">
        <v>2104</v>
      </c>
      <c r="B131" s="31" t="s">
        <v>7</v>
      </c>
      <c r="C131" s="31" t="s">
        <v>243</v>
      </c>
      <c r="D131" s="40" t="s">
        <v>244</v>
      </c>
      <c r="E131" s="31" t="s">
        <v>26</v>
      </c>
      <c r="F131" s="130">
        <v>5</v>
      </c>
      <c r="G131" s="32">
        <v>112.48</v>
      </c>
      <c r="H131" s="32">
        <f t="shared" ref="H131:H162" si="21">ROUND(G131*(1+$G$5),2)</f>
        <v>143.5</v>
      </c>
      <c r="I131" s="32">
        <f t="shared" ref="I131:I162" si="22">F131*G131</f>
        <v>562.4</v>
      </c>
      <c r="J131" s="32">
        <f t="shared" ref="J131:J162" si="23">F131*H131</f>
        <v>717.5</v>
      </c>
    </row>
    <row r="132" spans="1:10" ht="25.5">
      <c r="A132" s="31" t="s">
        <v>2105</v>
      </c>
      <c r="B132" s="31" t="s">
        <v>7</v>
      </c>
      <c r="C132" s="31" t="s">
        <v>245</v>
      </c>
      <c r="D132" s="40" t="s">
        <v>246</v>
      </c>
      <c r="E132" s="31" t="s">
        <v>26</v>
      </c>
      <c r="F132" s="130">
        <v>15</v>
      </c>
      <c r="G132" s="32">
        <v>60.3</v>
      </c>
      <c r="H132" s="32">
        <f t="shared" si="21"/>
        <v>76.930000000000007</v>
      </c>
      <c r="I132" s="32">
        <f t="shared" si="22"/>
        <v>904.5</v>
      </c>
      <c r="J132" s="32">
        <f t="shared" si="23"/>
        <v>1153.95</v>
      </c>
    </row>
    <row r="133" spans="1:10" ht="25.5">
      <c r="A133" s="31" t="s">
        <v>2106</v>
      </c>
      <c r="B133" s="31" t="s">
        <v>7</v>
      </c>
      <c r="C133" s="31" t="s">
        <v>247</v>
      </c>
      <c r="D133" s="40" t="s">
        <v>248</v>
      </c>
      <c r="E133" s="31" t="s">
        <v>26</v>
      </c>
      <c r="F133" s="130">
        <v>5</v>
      </c>
      <c r="G133" s="32">
        <v>356.94</v>
      </c>
      <c r="H133" s="32">
        <f t="shared" si="21"/>
        <v>455.37</v>
      </c>
      <c r="I133" s="32">
        <f t="shared" si="22"/>
        <v>1784.7</v>
      </c>
      <c r="J133" s="32">
        <f t="shared" si="23"/>
        <v>2276.85</v>
      </c>
    </row>
    <row r="134" spans="1:10" ht="25.5">
      <c r="A134" s="31" t="s">
        <v>2107</v>
      </c>
      <c r="B134" s="31" t="s">
        <v>7</v>
      </c>
      <c r="C134" s="31" t="s">
        <v>249</v>
      </c>
      <c r="D134" s="40" t="s">
        <v>250</v>
      </c>
      <c r="E134" s="31" t="s">
        <v>26</v>
      </c>
      <c r="F134" s="130">
        <v>1008</v>
      </c>
      <c r="G134" s="32">
        <v>25.25</v>
      </c>
      <c r="H134" s="32">
        <f t="shared" si="21"/>
        <v>32.21</v>
      </c>
      <c r="I134" s="32">
        <f t="shared" si="22"/>
        <v>25452</v>
      </c>
      <c r="J134" s="32">
        <f t="shared" si="23"/>
        <v>32467.68</v>
      </c>
    </row>
    <row r="135" spans="1:10" ht="25.5">
      <c r="A135" s="31" t="s">
        <v>2108</v>
      </c>
      <c r="B135" s="31" t="s">
        <v>7</v>
      </c>
      <c r="C135" s="31" t="s">
        <v>251</v>
      </c>
      <c r="D135" s="40" t="s">
        <v>252</v>
      </c>
      <c r="E135" s="31" t="s">
        <v>26</v>
      </c>
      <c r="F135" s="130">
        <v>504</v>
      </c>
      <c r="G135" s="32">
        <v>35.32</v>
      </c>
      <c r="H135" s="32">
        <f t="shared" si="21"/>
        <v>45.06</v>
      </c>
      <c r="I135" s="32">
        <f t="shared" si="22"/>
        <v>17801.28</v>
      </c>
      <c r="J135" s="32">
        <f t="shared" si="23"/>
        <v>22710.240000000002</v>
      </c>
    </row>
    <row r="136" spans="1:10" ht="25.5">
      <c r="A136" s="31" t="s">
        <v>2109</v>
      </c>
      <c r="B136" s="31" t="s">
        <v>7</v>
      </c>
      <c r="C136" s="31" t="s">
        <v>253</v>
      </c>
      <c r="D136" s="40" t="s">
        <v>254</v>
      </c>
      <c r="E136" s="31" t="s">
        <v>26</v>
      </c>
      <c r="F136" s="130">
        <v>504</v>
      </c>
      <c r="G136" s="32">
        <v>21.45</v>
      </c>
      <c r="H136" s="32">
        <f t="shared" si="21"/>
        <v>27.37</v>
      </c>
      <c r="I136" s="32">
        <f t="shared" si="22"/>
        <v>10810.8</v>
      </c>
      <c r="J136" s="32">
        <f t="shared" si="23"/>
        <v>13794.480000000001</v>
      </c>
    </row>
    <row r="137" spans="1:10" ht="25.5">
      <c r="A137" s="31" t="s">
        <v>2110</v>
      </c>
      <c r="B137" s="31" t="s">
        <v>7</v>
      </c>
      <c r="C137" s="31" t="s">
        <v>255</v>
      </c>
      <c r="D137" s="40" t="s">
        <v>256</v>
      </c>
      <c r="E137" s="31" t="s">
        <v>26</v>
      </c>
      <c r="F137" s="130">
        <v>600</v>
      </c>
      <c r="G137" s="32">
        <v>13.36</v>
      </c>
      <c r="H137" s="32">
        <f t="shared" si="21"/>
        <v>17.04</v>
      </c>
      <c r="I137" s="32">
        <f t="shared" si="22"/>
        <v>8016</v>
      </c>
      <c r="J137" s="32">
        <f t="shared" si="23"/>
        <v>10224</v>
      </c>
    </row>
    <row r="138" spans="1:10" ht="25.5">
      <c r="A138" s="31" t="s">
        <v>2111</v>
      </c>
      <c r="B138" s="31" t="s">
        <v>7</v>
      </c>
      <c r="C138" s="31" t="s">
        <v>257</v>
      </c>
      <c r="D138" s="40" t="s">
        <v>258</v>
      </c>
      <c r="E138" s="31" t="s">
        <v>26</v>
      </c>
      <c r="F138" s="130">
        <v>510</v>
      </c>
      <c r="G138" s="32">
        <v>17.87</v>
      </c>
      <c r="H138" s="32">
        <f t="shared" si="21"/>
        <v>22.8</v>
      </c>
      <c r="I138" s="32">
        <f t="shared" si="22"/>
        <v>9113.7000000000007</v>
      </c>
      <c r="J138" s="32">
        <f t="shared" si="23"/>
        <v>11628</v>
      </c>
    </row>
    <row r="139" spans="1:10" ht="25.5">
      <c r="A139" s="31" t="s">
        <v>2112</v>
      </c>
      <c r="B139" s="31" t="s">
        <v>7</v>
      </c>
      <c r="C139" s="31" t="s">
        <v>259</v>
      </c>
      <c r="D139" s="40" t="s">
        <v>260</v>
      </c>
      <c r="E139" s="31" t="s">
        <v>26</v>
      </c>
      <c r="F139" s="130">
        <v>240</v>
      </c>
      <c r="G139" s="32">
        <v>34.26</v>
      </c>
      <c r="H139" s="32">
        <f t="shared" si="21"/>
        <v>43.71</v>
      </c>
      <c r="I139" s="32">
        <f t="shared" si="22"/>
        <v>8222.4</v>
      </c>
      <c r="J139" s="32">
        <f t="shared" si="23"/>
        <v>10490.4</v>
      </c>
    </row>
    <row r="140" spans="1:10" ht="25.5">
      <c r="A140" s="31" t="s">
        <v>2113</v>
      </c>
      <c r="B140" s="31" t="s">
        <v>7</v>
      </c>
      <c r="C140" s="31" t="s">
        <v>261</v>
      </c>
      <c r="D140" s="40" t="s">
        <v>262</v>
      </c>
      <c r="E140" s="31" t="s">
        <v>26</v>
      </c>
      <c r="F140" s="130">
        <v>60</v>
      </c>
      <c r="G140" s="32">
        <v>24.5</v>
      </c>
      <c r="H140" s="32">
        <f t="shared" si="21"/>
        <v>31.26</v>
      </c>
      <c r="I140" s="32">
        <f t="shared" si="22"/>
        <v>1470</v>
      </c>
      <c r="J140" s="32">
        <f t="shared" si="23"/>
        <v>1875.6000000000001</v>
      </c>
    </row>
    <row r="141" spans="1:10" ht="25.5">
      <c r="A141" s="31" t="s">
        <v>2114</v>
      </c>
      <c r="B141" s="31" t="s">
        <v>7</v>
      </c>
      <c r="C141" s="31" t="s">
        <v>263</v>
      </c>
      <c r="D141" s="40" t="s">
        <v>264</v>
      </c>
      <c r="E141" s="31" t="s">
        <v>26</v>
      </c>
      <c r="F141" s="130">
        <v>60</v>
      </c>
      <c r="G141" s="32">
        <v>33.630000000000003</v>
      </c>
      <c r="H141" s="32">
        <f t="shared" si="21"/>
        <v>42.9</v>
      </c>
      <c r="I141" s="32">
        <f t="shared" si="22"/>
        <v>2017.8000000000002</v>
      </c>
      <c r="J141" s="32">
        <f t="shared" si="23"/>
        <v>2574</v>
      </c>
    </row>
    <row r="142" spans="1:10" ht="25.5">
      <c r="A142" s="31" t="s">
        <v>2115</v>
      </c>
      <c r="B142" s="31" t="s">
        <v>7</v>
      </c>
      <c r="C142" s="31" t="s">
        <v>265</v>
      </c>
      <c r="D142" s="40" t="s">
        <v>266</v>
      </c>
      <c r="E142" s="31" t="s">
        <v>26</v>
      </c>
      <c r="F142" s="130">
        <v>60</v>
      </c>
      <c r="G142" s="32">
        <v>28.88</v>
      </c>
      <c r="H142" s="32">
        <f t="shared" si="21"/>
        <v>36.840000000000003</v>
      </c>
      <c r="I142" s="32">
        <f t="shared" si="22"/>
        <v>1732.8</v>
      </c>
      <c r="J142" s="32">
        <f t="shared" si="23"/>
        <v>2210.4</v>
      </c>
    </row>
    <row r="143" spans="1:10" ht="25.5">
      <c r="A143" s="31" t="s">
        <v>2116</v>
      </c>
      <c r="B143" s="31" t="s">
        <v>7</v>
      </c>
      <c r="C143" s="31" t="s">
        <v>267</v>
      </c>
      <c r="D143" s="40" t="s">
        <v>268</v>
      </c>
      <c r="E143" s="31" t="s">
        <v>26</v>
      </c>
      <c r="F143" s="130">
        <v>60</v>
      </c>
      <c r="G143" s="32">
        <v>16.149999999999999</v>
      </c>
      <c r="H143" s="32">
        <f t="shared" si="21"/>
        <v>20.6</v>
      </c>
      <c r="I143" s="32">
        <f t="shared" si="22"/>
        <v>968.99999999999989</v>
      </c>
      <c r="J143" s="32">
        <f t="shared" si="23"/>
        <v>1236</v>
      </c>
    </row>
    <row r="144" spans="1:10" ht="25.5">
      <c r="A144" s="31" t="s">
        <v>2117</v>
      </c>
      <c r="B144" s="31" t="s">
        <v>7</v>
      </c>
      <c r="C144" s="31" t="s">
        <v>269</v>
      </c>
      <c r="D144" s="40" t="s">
        <v>270</v>
      </c>
      <c r="E144" s="31" t="s">
        <v>26</v>
      </c>
      <c r="F144" s="130">
        <v>60</v>
      </c>
      <c r="G144" s="32">
        <v>40.17</v>
      </c>
      <c r="H144" s="32">
        <f t="shared" si="21"/>
        <v>51.25</v>
      </c>
      <c r="I144" s="32">
        <f t="shared" si="22"/>
        <v>2410.2000000000003</v>
      </c>
      <c r="J144" s="32">
        <f t="shared" si="23"/>
        <v>3075</v>
      </c>
    </row>
    <row r="145" spans="1:10" ht="25.5">
      <c r="A145" s="31" t="s">
        <v>2118</v>
      </c>
      <c r="B145" s="31" t="s">
        <v>7</v>
      </c>
      <c r="C145" s="31" t="s">
        <v>271</v>
      </c>
      <c r="D145" s="40" t="s">
        <v>272</v>
      </c>
      <c r="E145" s="31" t="s">
        <v>26</v>
      </c>
      <c r="F145" s="130">
        <v>60</v>
      </c>
      <c r="G145" s="32">
        <v>59.02</v>
      </c>
      <c r="H145" s="32">
        <f t="shared" si="21"/>
        <v>75.3</v>
      </c>
      <c r="I145" s="32">
        <f t="shared" si="22"/>
        <v>3541.2000000000003</v>
      </c>
      <c r="J145" s="32">
        <f t="shared" si="23"/>
        <v>4518</v>
      </c>
    </row>
    <row r="146" spans="1:10" ht="25.5">
      <c r="A146" s="31" t="s">
        <v>2119</v>
      </c>
      <c r="B146" s="31" t="s">
        <v>7</v>
      </c>
      <c r="C146" s="31" t="s">
        <v>273</v>
      </c>
      <c r="D146" s="40" t="s">
        <v>274</v>
      </c>
      <c r="E146" s="31" t="s">
        <v>26</v>
      </c>
      <c r="F146" s="130">
        <v>60</v>
      </c>
      <c r="G146" s="32">
        <v>19.22</v>
      </c>
      <c r="H146" s="32">
        <f t="shared" si="21"/>
        <v>24.52</v>
      </c>
      <c r="I146" s="32">
        <f t="shared" si="22"/>
        <v>1153.1999999999998</v>
      </c>
      <c r="J146" s="32">
        <f t="shared" si="23"/>
        <v>1471.2</v>
      </c>
    </row>
    <row r="147" spans="1:10" ht="25.5">
      <c r="A147" s="31" t="s">
        <v>2120</v>
      </c>
      <c r="B147" s="31" t="s">
        <v>7</v>
      </c>
      <c r="C147" s="31" t="s">
        <v>275</v>
      </c>
      <c r="D147" s="40" t="s">
        <v>276</v>
      </c>
      <c r="E147" s="31" t="s">
        <v>26</v>
      </c>
      <c r="F147" s="130">
        <v>180</v>
      </c>
      <c r="G147" s="32">
        <v>12.67</v>
      </c>
      <c r="H147" s="32">
        <f t="shared" si="21"/>
        <v>16.16</v>
      </c>
      <c r="I147" s="32">
        <f t="shared" si="22"/>
        <v>2280.6</v>
      </c>
      <c r="J147" s="32">
        <f t="shared" si="23"/>
        <v>2908.8</v>
      </c>
    </row>
    <row r="148" spans="1:10" ht="25.5">
      <c r="A148" s="31" t="s">
        <v>2121</v>
      </c>
      <c r="B148" s="31" t="s">
        <v>7</v>
      </c>
      <c r="C148" s="31" t="s">
        <v>277</v>
      </c>
      <c r="D148" s="40" t="s">
        <v>278</v>
      </c>
      <c r="E148" s="31" t="s">
        <v>26</v>
      </c>
      <c r="F148" s="130">
        <v>180</v>
      </c>
      <c r="G148" s="32">
        <v>14.71</v>
      </c>
      <c r="H148" s="32">
        <f t="shared" si="21"/>
        <v>18.77</v>
      </c>
      <c r="I148" s="32">
        <f t="shared" si="22"/>
        <v>2647.8</v>
      </c>
      <c r="J148" s="32">
        <f t="shared" si="23"/>
        <v>3378.6</v>
      </c>
    </row>
    <row r="149" spans="1:10" ht="25.5">
      <c r="A149" s="31" t="s">
        <v>2122</v>
      </c>
      <c r="B149" s="31" t="s">
        <v>7</v>
      </c>
      <c r="C149" s="31" t="s">
        <v>279</v>
      </c>
      <c r="D149" s="40" t="s">
        <v>280</v>
      </c>
      <c r="E149" s="31" t="s">
        <v>26</v>
      </c>
      <c r="F149" s="130">
        <v>60</v>
      </c>
      <c r="G149" s="32">
        <v>18.309999999999999</v>
      </c>
      <c r="H149" s="32">
        <f t="shared" si="21"/>
        <v>23.36</v>
      </c>
      <c r="I149" s="32">
        <f t="shared" si="22"/>
        <v>1098.5999999999999</v>
      </c>
      <c r="J149" s="32">
        <f t="shared" si="23"/>
        <v>1401.6</v>
      </c>
    </row>
    <row r="150" spans="1:10" ht="25.5">
      <c r="A150" s="31" t="s">
        <v>2123</v>
      </c>
      <c r="B150" s="31" t="s">
        <v>7</v>
      </c>
      <c r="C150" s="31" t="s">
        <v>281</v>
      </c>
      <c r="D150" s="40" t="s">
        <v>282</v>
      </c>
      <c r="E150" s="31" t="s">
        <v>26</v>
      </c>
      <c r="F150" s="130">
        <v>180</v>
      </c>
      <c r="G150" s="32">
        <v>21.63</v>
      </c>
      <c r="H150" s="32">
        <f t="shared" si="21"/>
        <v>27.59</v>
      </c>
      <c r="I150" s="32">
        <f t="shared" si="22"/>
        <v>3893.3999999999996</v>
      </c>
      <c r="J150" s="32">
        <f t="shared" si="23"/>
        <v>4966.2</v>
      </c>
    </row>
    <row r="151" spans="1:10" ht="25.5">
      <c r="A151" s="31" t="s">
        <v>2124</v>
      </c>
      <c r="B151" s="31" t="s">
        <v>7</v>
      </c>
      <c r="C151" s="31" t="s">
        <v>283</v>
      </c>
      <c r="D151" s="40" t="s">
        <v>284</v>
      </c>
      <c r="E151" s="31" t="s">
        <v>26</v>
      </c>
      <c r="F151" s="130">
        <v>180</v>
      </c>
      <c r="G151" s="32">
        <v>23.46</v>
      </c>
      <c r="H151" s="32">
        <f t="shared" si="21"/>
        <v>29.93</v>
      </c>
      <c r="I151" s="32">
        <f t="shared" si="22"/>
        <v>4222.8</v>
      </c>
      <c r="J151" s="32">
        <f t="shared" si="23"/>
        <v>5387.4</v>
      </c>
    </row>
    <row r="152" spans="1:10" ht="25.5">
      <c r="A152" s="31" t="s">
        <v>2125</v>
      </c>
      <c r="B152" s="31" t="s">
        <v>7</v>
      </c>
      <c r="C152" s="31" t="s">
        <v>285</v>
      </c>
      <c r="D152" s="40" t="s">
        <v>286</v>
      </c>
      <c r="E152" s="31" t="s">
        <v>26</v>
      </c>
      <c r="F152" s="130">
        <v>180</v>
      </c>
      <c r="G152" s="32">
        <v>29.65</v>
      </c>
      <c r="H152" s="32">
        <f t="shared" si="21"/>
        <v>37.83</v>
      </c>
      <c r="I152" s="32">
        <f t="shared" si="22"/>
        <v>5337</v>
      </c>
      <c r="J152" s="32">
        <f t="shared" si="23"/>
        <v>6809.4</v>
      </c>
    </row>
    <row r="153" spans="1:10" ht="25.5">
      <c r="A153" s="31" t="s">
        <v>2126</v>
      </c>
      <c r="B153" s="31" t="s">
        <v>7</v>
      </c>
      <c r="C153" s="31" t="s">
        <v>287</v>
      </c>
      <c r="D153" s="40" t="s">
        <v>288</v>
      </c>
      <c r="E153" s="31" t="s">
        <v>26</v>
      </c>
      <c r="F153" s="130">
        <v>6</v>
      </c>
      <c r="G153" s="32">
        <v>40.22</v>
      </c>
      <c r="H153" s="32">
        <f t="shared" si="21"/>
        <v>51.31</v>
      </c>
      <c r="I153" s="32">
        <f t="shared" si="22"/>
        <v>241.32</v>
      </c>
      <c r="J153" s="32">
        <f t="shared" si="23"/>
        <v>307.86</v>
      </c>
    </row>
    <row r="154" spans="1:10" ht="25.5">
      <c r="A154" s="31" t="s">
        <v>2127</v>
      </c>
      <c r="B154" s="31" t="s">
        <v>7</v>
      </c>
      <c r="C154" s="31" t="s">
        <v>289</v>
      </c>
      <c r="D154" s="40" t="s">
        <v>290</v>
      </c>
      <c r="E154" s="31" t="s">
        <v>26</v>
      </c>
      <c r="F154" s="130">
        <v>120</v>
      </c>
      <c r="G154" s="32">
        <v>17.350000000000001</v>
      </c>
      <c r="H154" s="32">
        <f t="shared" si="21"/>
        <v>22.13</v>
      </c>
      <c r="I154" s="32">
        <f t="shared" si="22"/>
        <v>2082</v>
      </c>
      <c r="J154" s="32">
        <f t="shared" si="23"/>
        <v>2655.6</v>
      </c>
    </row>
    <row r="155" spans="1:10">
      <c r="A155" s="31" t="s">
        <v>2128</v>
      </c>
      <c r="B155" s="31" t="s">
        <v>7</v>
      </c>
      <c r="C155" s="31" t="s">
        <v>291</v>
      </c>
      <c r="D155" s="40" t="s">
        <v>292</v>
      </c>
      <c r="E155" s="31" t="s">
        <v>29</v>
      </c>
      <c r="F155" s="130">
        <v>3</v>
      </c>
      <c r="G155" s="32">
        <v>82.43</v>
      </c>
      <c r="H155" s="32">
        <f t="shared" si="21"/>
        <v>105.16</v>
      </c>
      <c r="I155" s="32">
        <f t="shared" si="22"/>
        <v>247.29000000000002</v>
      </c>
      <c r="J155" s="32">
        <f t="shared" si="23"/>
        <v>315.48</v>
      </c>
    </row>
    <row r="156" spans="1:10">
      <c r="A156" s="31" t="s">
        <v>2129</v>
      </c>
      <c r="B156" s="31" t="s">
        <v>7</v>
      </c>
      <c r="C156" s="31" t="s">
        <v>293</v>
      </c>
      <c r="D156" s="40" t="s">
        <v>294</v>
      </c>
      <c r="E156" s="31" t="s">
        <v>29</v>
      </c>
      <c r="F156" s="130">
        <v>15</v>
      </c>
      <c r="G156" s="32">
        <v>34.49</v>
      </c>
      <c r="H156" s="32">
        <f t="shared" si="21"/>
        <v>44</v>
      </c>
      <c r="I156" s="32">
        <f t="shared" si="22"/>
        <v>517.35</v>
      </c>
      <c r="J156" s="32">
        <f t="shared" si="23"/>
        <v>660</v>
      </c>
    </row>
    <row r="157" spans="1:10">
      <c r="A157" s="31" t="s">
        <v>2130</v>
      </c>
      <c r="B157" s="31" t="s">
        <v>7</v>
      </c>
      <c r="C157" s="31" t="s">
        <v>295</v>
      </c>
      <c r="D157" s="40" t="s">
        <v>296</v>
      </c>
      <c r="E157" s="31" t="s">
        <v>29</v>
      </c>
      <c r="F157" s="130">
        <v>20</v>
      </c>
      <c r="G157" s="32">
        <v>38.909999999999997</v>
      </c>
      <c r="H157" s="32">
        <f t="shared" si="21"/>
        <v>49.64</v>
      </c>
      <c r="I157" s="32">
        <f t="shared" si="22"/>
        <v>778.19999999999993</v>
      </c>
      <c r="J157" s="32">
        <f t="shared" si="23"/>
        <v>992.8</v>
      </c>
    </row>
    <row r="158" spans="1:10">
      <c r="A158" s="31" t="s">
        <v>2131</v>
      </c>
      <c r="B158" s="31" t="s">
        <v>7</v>
      </c>
      <c r="C158" s="31" t="s">
        <v>297</v>
      </c>
      <c r="D158" s="40" t="s">
        <v>298</v>
      </c>
      <c r="E158" s="31" t="s">
        <v>29</v>
      </c>
      <c r="F158" s="130">
        <v>30</v>
      </c>
      <c r="G158" s="32">
        <v>24.56</v>
      </c>
      <c r="H158" s="32">
        <f t="shared" si="21"/>
        <v>31.33</v>
      </c>
      <c r="I158" s="32">
        <f t="shared" si="22"/>
        <v>736.8</v>
      </c>
      <c r="J158" s="32">
        <f t="shared" si="23"/>
        <v>939.9</v>
      </c>
    </row>
    <row r="159" spans="1:10" ht="38.25">
      <c r="A159" s="31" t="s">
        <v>2132</v>
      </c>
      <c r="B159" s="31" t="s">
        <v>7</v>
      </c>
      <c r="C159" s="31" t="s">
        <v>299</v>
      </c>
      <c r="D159" s="40" t="s">
        <v>300</v>
      </c>
      <c r="E159" s="31" t="s">
        <v>194</v>
      </c>
      <c r="F159" s="130">
        <v>10</v>
      </c>
      <c r="G159" s="32">
        <v>311.56</v>
      </c>
      <c r="H159" s="32">
        <f t="shared" si="21"/>
        <v>397.48</v>
      </c>
      <c r="I159" s="32">
        <f t="shared" si="22"/>
        <v>3115.6</v>
      </c>
      <c r="J159" s="32">
        <f t="shared" si="23"/>
        <v>3974.8</v>
      </c>
    </row>
    <row r="160" spans="1:10" ht="38.25">
      <c r="A160" s="31" t="s">
        <v>2133</v>
      </c>
      <c r="B160" s="31" t="s">
        <v>7</v>
      </c>
      <c r="C160" s="31" t="s">
        <v>301</v>
      </c>
      <c r="D160" s="40" t="s">
        <v>302</v>
      </c>
      <c r="E160" s="31" t="s">
        <v>194</v>
      </c>
      <c r="F160" s="130">
        <v>5</v>
      </c>
      <c r="G160" s="32">
        <v>253.32</v>
      </c>
      <c r="H160" s="32">
        <f t="shared" si="21"/>
        <v>323.17</v>
      </c>
      <c r="I160" s="32">
        <f t="shared" si="22"/>
        <v>1266.5999999999999</v>
      </c>
      <c r="J160" s="32">
        <f t="shared" si="23"/>
        <v>1615.8500000000001</v>
      </c>
    </row>
    <row r="161" spans="1:10" ht="25.5">
      <c r="A161" s="31" t="s">
        <v>2134</v>
      </c>
      <c r="B161" s="31" t="s">
        <v>7</v>
      </c>
      <c r="C161" s="31" t="s">
        <v>303</v>
      </c>
      <c r="D161" s="40" t="s">
        <v>304</v>
      </c>
      <c r="E161" s="31" t="s">
        <v>194</v>
      </c>
      <c r="F161" s="130">
        <v>15</v>
      </c>
      <c r="G161" s="32">
        <v>16.59</v>
      </c>
      <c r="H161" s="32">
        <f t="shared" si="21"/>
        <v>21.16</v>
      </c>
      <c r="I161" s="32">
        <f t="shared" si="22"/>
        <v>248.85</v>
      </c>
      <c r="J161" s="32">
        <f t="shared" si="23"/>
        <v>317.39999999999998</v>
      </c>
    </row>
    <row r="162" spans="1:10" ht="25.5">
      <c r="A162" s="31" t="s">
        <v>2135</v>
      </c>
      <c r="B162" s="31" t="s">
        <v>7</v>
      </c>
      <c r="C162" s="31" t="s">
        <v>305</v>
      </c>
      <c r="D162" s="40" t="s">
        <v>306</v>
      </c>
      <c r="E162" s="31" t="s">
        <v>194</v>
      </c>
      <c r="F162" s="130">
        <v>15</v>
      </c>
      <c r="G162" s="32">
        <v>19.559999999999999</v>
      </c>
      <c r="H162" s="32">
        <f t="shared" si="21"/>
        <v>24.95</v>
      </c>
      <c r="I162" s="32">
        <f t="shared" si="22"/>
        <v>293.39999999999998</v>
      </c>
      <c r="J162" s="32">
        <f t="shared" si="23"/>
        <v>374.25</v>
      </c>
    </row>
    <row r="163" spans="1:10" ht="25.5">
      <c r="A163" s="31" t="s">
        <v>2136</v>
      </c>
      <c r="B163" s="31" t="s">
        <v>7</v>
      </c>
      <c r="C163" s="31" t="s">
        <v>307</v>
      </c>
      <c r="D163" s="40" t="s">
        <v>308</v>
      </c>
      <c r="E163" s="31" t="s">
        <v>194</v>
      </c>
      <c r="F163" s="130">
        <v>15</v>
      </c>
      <c r="G163" s="32">
        <v>27.26</v>
      </c>
      <c r="H163" s="32">
        <f t="shared" ref="H163:H175" si="24">ROUND(G163*(1+$G$5),2)</f>
        <v>34.78</v>
      </c>
      <c r="I163" s="32">
        <f t="shared" ref="I163:I175" si="25">F163*G163</f>
        <v>408.90000000000003</v>
      </c>
      <c r="J163" s="32">
        <f t="shared" ref="J163:J175" si="26">F163*H163</f>
        <v>521.70000000000005</v>
      </c>
    </row>
    <row r="164" spans="1:10" ht="38.25">
      <c r="A164" s="31" t="s">
        <v>2137</v>
      </c>
      <c r="B164" s="31" t="s">
        <v>7</v>
      </c>
      <c r="C164" s="31" t="s">
        <v>309</v>
      </c>
      <c r="D164" s="40" t="s">
        <v>310</v>
      </c>
      <c r="E164" s="31" t="s">
        <v>194</v>
      </c>
      <c r="F164" s="130">
        <v>5</v>
      </c>
      <c r="G164" s="32">
        <v>362.54</v>
      </c>
      <c r="H164" s="32">
        <f t="shared" si="24"/>
        <v>462.51</v>
      </c>
      <c r="I164" s="32">
        <f t="shared" si="25"/>
        <v>1812.7</v>
      </c>
      <c r="J164" s="32">
        <f t="shared" si="26"/>
        <v>2312.5500000000002</v>
      </c>
    </row>
    <row r="165" spans="1:10" ht="38.25">
      <c r="A165" s="31" t="s">
        <v>2138</v>
      </c>
      <c r="B165" s="31" t="s">
        <v>7</v>
      </c>
      <c r="C165" s="31" t="s">
        <v>311</v>
      </c>
      <c r="D165" s="40" t="s">
        <v>312</v>
      </c>
      <c r="E165" s="31" t="s">
        <v>194</v>
      </c>
      <c r="F165" s="130">
        <v>15</v>
      </c>
      <c r="G165" s="32">
        <v>65.56</v>
      </c>
      <c r="H165" s="32">
        <f t="shared" si="24"/>
        <v>83.64</v>
      </c>
      <c r="I165" s="32">
        <f t="shared" si="25"/>
        <v>983.40000000000009</v>
      </c>
      <c r="J165" s="32">
        <f t="shared" si="26"/>
        <v>1254.5999999999999</v>
      </c>
    </row>
    <row r="166" spans="1:10" ht="25.5">
      <c r="A166" s="31" t="s">
        <v>2139</v>
      </c>
      <c r="B166" s="31" t="s">
        <v>7</v>
      </c>
      <c r="C166" s="31" t="s">
        <v>313</v>
      </c>
      <c r="D166" s="40" t="s">
        <v>314</v>
      </c>
      <c r="E166" s="31" t="s">
        <v>194</v>
      </c>
      <c r="F166" s="130">
        <v>15</v>
      </c>
      <c r="G166" s="32">
        <v>45.19</v>
      </c>
      <c r="H166" s="32">
        <f t="shared" si="24"/>
        <v>57.65</v>
      </c>
      <c r="I166" s="32">
        <f t="shared" si="25"/>
        <v>677.84999999999991</v>
      </c>
      <c r="J166" s="32">
        <f t="shared" si="26"/>
        <v>864.75</v>
      </c>
    </row>
    <row r="167" spans="1:10" ht="25.5">
      <c r="A167" s="31" t="s">
        <v>2140</v>
      </c>
      <c r="B167" s="31" t="s">
        <v>7</v>
      </c>
      <c r="C167" s="31" t="s">
        <v>315</v>
      </c>
      <c r="D167" s="40" t="s">
        <v>316</v>
      </c>
      <c r="E167" s="31" t="s">
        <v>194</v>
      </c>
      <c r="F167" s="130">
        <v>15</v>
      </c>
      <c r="G167" s="32">
        <v>25.99</v>
      </c>
      <c r="H167" s="32">
        <f t="shared" si="24"/>
        <v>33.159999999999997</v>
      </c>
      <c r="I167" s="32">
        <f t="shared" si="25"/>
        <v>389.84999999999997</v>
      </c>
      <c r="J167" s="32">
        <f t="shared" si="26"/>
        <v>497.4</v>
      </c>
    </row>
    <row r="168" spans="1:10" ht="38.25">
      <c r="A168" s="31" t="s">
        <v>2141</v>
      </c>
      <c r="B168" s="31" t="s">
        <v>7</v>
      </c>
      <c r="C168" s="31" t="s">
        <v>317</v>
      </c>
      <c r="D168" s="40" t="s">
        <v>318</v>
      </c>
      <c r="E168" s="31" t="s">
        <v>194</v>
      </c>
      <c r="F168" s="130">
        <v>15</v>
      </c>
      <c r="G168" s="32">
        <v>49.4</v>
      </c>
      <c r="H168" s="32">
        <f t="shared" si="24"/>
        <v>63.02</v>
      </c>
      <c r="I168" s="32">
        <f t="shared" si="25"/>
        <v>741</v>
      </c>
      <c r="J168" s="32">
        <f t="shared" si="26"/>
        <v>945.30000000000007</v>
      </c>
    </row>
    <row r="169" spans="1:10" ht="38.25">
      <c r="A169" s="31" t="s">
        <v>2142</v>
      </c>
      <c r="B169" s="31" t="s">
        <v>7</v>
      </c>
      <c r="C169" s="31" t="s">
        <v>319</v>
      </c>
      <c r="D169" s="40" t="s">
        <v>320</v>
      </c>
      <c r="E169" s="31" t="s">
        <v>194</v>
      </c>
      <c r="F169" s="130">
        <v>15</v>
      </c>
      <c r="G169" s="32">
        <v>53.92</v>
      </c>
      <c r="H169" s="32">
        <f t="shared" si="24"/>
        <v>68.790000000000006</v>
      </c>
      <c r="I169" s="32">
        <f t="shared" si="25"/>
        <v>808.80000000000007</v>
      </c>
      <c r="J169" s="32">
        <f t="shared" si="26"/>
        <v>1031.8500000000001</v>
      </c>
    </row>
    <row r="170" spans="1:10" ht="38.25">
      <c r="A170" s="31" t="s">
        <v>2143</v>
      </c>
      <c r="B170" s="31" t="s">
        <v>7</v>
      </c>
      <c r="C170" s="31" t="s">
        <v>311</v>
      </c>
      <c r="D170" s="40" t="s">
        <v>312</v>
      </c>
      <c r="E170" s="31" t="s">
        <v>194</v>
      </c>
      <c r="F170" s="130">
        <v>15</v>
      </c>
      <c r="G170" s="32">
        <v>65.56</v>
      </c>
      <c r="H170" s="32">
        <f t="shared" si="24"/>
        <v>83.64</v>
      </c>
      <c r="I170" s="32">
        <f t="shared" si="25"/>
        <v>983.40000000000009</v>
      </c>
      <c r="J170" s="32">
        <f t="shared" si="26"/>
        <v>1254.5999999999999</v>
      </c>
    </row>
    <row r="171" spans="1:10" ht="38.25">
      <c r="A171" s="31" t="s">
        <v>2144</v>
      </c>
      <c r="B171" s="31" t="s">
        <v>7</v>
      </c>
      <c r="C171" s="31" t="s">
        <v>321</v>
      </c>
      <c r="D171" s="40" t="s">
        <v>322</v>
      </c>
      <c r="E171" s="31" t="s">
        <v>194</v>
      </c>
      <c r="F171" s="130">
        <v>5</v>
      </c>
      <c r="G171" s="32">
        <v>101.47</v>
      </c>
      <c r="H171" s="32">
        <f t="shared" si="24"/>
        <v>129.44999999999999</v>
      </c>
      <c r="I171" s="32">
        <f t="shared" si="25"/>
        <v>507.35</v>
      </c>
      <c r="J171" s="32">
        <f t="shared" si="26"/>
        <v>647.25</v>
      </c>
    </row>
    <row r="172" spans="1:10" ht="38.25">
      <c r="A172" s="31" t="s">
        <v>2145</v>
      </c>
      <c r="B172" s="31" t="s">
        <v>7</v>
      </c>
      <c r="C172" s="31" t="s">
        <v>323</v>
      </c>
      <c r="D172" s="40" t="s">
        <v>324</v>
      </c>
      <c r="E172" s="31" t="s">
        <v>194</v>
      </c>
      <c r="F172" s="130">
        <v>5</v>
      </c>
      <c r="G172" s="32">
        <v>111.1</v>
      </c>
      <c r="H172" s="32">
        <f t="shared" si="24"/>
        <v>141.74</v>
      </c>
      <c r="I172" s="32">
        <f t="shared" si="25"/>
        <v>555.5</v>
      </c>
      <c r="J172" s="32">
        <f t="shared" si="26"/>
        <v>708.7</v>
      </c>
    </row>
    <row r="173" spans="1:10" ht="38.25">
      <c r="A173" s="31" t="s">
        <v>2146</v>
      </c>
      <c r="B173" s="31" t="s">
        <v>7</v>
      </c>
      <c r="C173" s="31" t="s">
        <v>325</v>
      </c>
      <c r="D173" s="40" t="s">
        <v>326</v>
      </c>
      <c r="E173" s="31" t="s">
        <v>194</v>
      </c>
      <c r="F173" s="130">
        <v>30</v>
      </c>
      <c r="G173" s="32">
        <v>50.42</v>
      </c>
      <c r="H173" s="32">
        <f t="shared" si="24"/>
        <v>64.319999999999993</v>
      </c>
      <c r="I173" s="32">
        <f t="shared" si="25"/>
        <v>1512.6000000000001</v>
      </c>
      <c r="J173" s="32">
        <f t="shared" si="26"/>
        <v>1929.6</v>
      </c>
    </row>
    <row r="174" spans="1:10" ht="38.25">
      <c r="A174" s="31" t="s">
        <v>2147</v>
      </c>
      <c r="B174" s="31" t="s">
        <v>7</v>
      </c>
      <c r="C174" s="31" t="s">
        <v>327</v>
      </c>
      <c r="D174" s="40" t="s">
        <v>328</v>
      </c>
      <c r="E174" s="31" t="s">
        <v>194</v>
      </c>
      <c r="F174" s="130">
        <v>30</v>
      </c>
      <c r="G174" s="32">
        <v>51.66</v>
      </c>
      <c r="H174" s="32">
        <f t="shared" si="24"/>
        <v>65.91</v>
      </c>
      <c r="I174" s="32">
        <f t="shared" si="25"/>
        <v>1549.8</v>
      </c>
      <c r="J174" s="32">
        <f t="shared" si="26"/>
        <v>1977.3</v>
      </c>
    </row>
    <row r="175" spans="1:10" ht="38.25">
      <c r="A175" s="31" t="s">
        <v>2148</v>
      </c>
      <c r="B175" s="31" t="s">
        <v>7</v>
      </c>
      <c r="C175" s="31" t="s">
        <v>311</v>
      </c>
      <c r="D175" s="40" t="s">
        <v>312</v>
      </c>
      <c r="E175" s="31" t="s">
        <v>194</v>
      </c>
      <c r="F175" s="130">
        <v>15</v>
      </c>
      <c r="G175" s="32">
        <v>65.56</v>
      </c>
      <c r="H175" s="32">
        <f t="shared" si="24"/>
        <v>83.64</v>
      </c>
      <c r="I175" s="32">
        <f t="shared" si="25"/>
        <v>983.40000000000009</v>
      </c>
      <c r="J175" s="32">
        <f t="shared" si="26"/>
        <v>1254.5999999999999</v>
      </c>
    </row>
    <row r="176" spans="1:10">
      <c r="A176" s="33" t="s">
        <v>2749</v>
      </c>
      <c r="B176" s="29"/>
      <c r="C176" s="29"/>
      <c r="D176" s="39" t="s">
        <v>329</v>
      </c>
      <c r="E176" s="29"/>
      <c r="F176" s="131"/>
      <c r="G176" s="30"/>
      <c r="H176" s="30"/>
      <c r="I176" s="30">
        <f>SUBTOTAL(9,I177:I217)</f>
        <v>99174.690000000017</v>
      </c>
      <c r="J176" s="30">
        <f>SUBTOTAL(9,J177:J217)</f>
        <v>126523.79999999996</v>
      </c>
    </row>
    <row r="177" spans="1:10" ht="38.25">
      <c r="A177" s="31" t="s">
        <v>2149</v>
      </c>
      <c r="B177" s="31" t="s">
        <v>7</v>
      </c>
      <c r="C177" s="31" t="s">
        <v>330</v>
      </c>
      <c r="D177" s="40" t="s">
        <v>331</v>
      </c>
      <c r="E177" s="31" t="s">
        <v>29</v>
      </c>
      <c r="F177" s="130">
        <v>40</v>
      </c>
      <c r="G177" s="32">
        <v>404.04</v>
      </c>
      <c r="H177" s="32">
        <f t="shared" ref="H177:H217" si="27">ROUND(G177*(1+$G$5),2)</f>
        <v>515.46</v>
      </c>
      <c r="I177" s="32">
        <f t="shared" ref="I177:I217" si="28">F177*G177</f>
        <v>16161.6</v>
      </c>
      <c r="J177" s="32">
        <f t="shared" ref="J177:J217" si="29">F177*H177</f>
        <v>20618.400000000001</v>
      </c>
    </row>
    <row r="178" spans="1:10" ht="38.25">
      <c r="A178" s="31" t="s">
        <v>2150</v>
      </c>
      <c r="B178" s="31" t="s">
        <v>7</v>
      </c>
      <c r="C178" s="31" t="s">
        <v>332</v>
      </c>
      <c r="D178" s="40" t="s">
        <v>333</v>
      </c>
      <c r="E178" s="31" t="s">
        <v>29</v>
      </c>
      <c r="F178" s="130">
        <v>40</v>
      </c>
      <c r="G178" s="32">
        <v>168.24</v>
      </c>
      <c r="H178" s="32">
        <f t="shared" si="27"/>
        <v>214.63</v>
      </c>
      <c r="I178" s="32">
        <f t="shared" si="28"/>
        <v>6729.6</v>
      </c>
      <c r="J178" s="32">
        <f t="shared" si="29"/>
        <v>8585.2000000000007</v>
      </c>
    </row>
    <row r="179" spans="1:10" ht="51">
      <c r="A179" s="31" t="s">
        <v>2151</v>
      </c>
      <c r="B179" s="31" t="s">
        <v>7</v>
      </c>
      <c r="C179" s="31" t="s">
        <v>334</v>
      </c>
      <c r="D179" s="40" t="s">
        <v>335</v>
      </c>
      <c r="E179" s="31" t="s">
        <v>29</v>
      </c>
      <c r="F179" s="130">
        <v>12</v>
      </c>
      <c r="G179" s="32">
        <v>531.24</v>
      </c>
      <c r="H179" s="32">
        <f t="shared" si="27"/>
        <v>677.73</v>
      </c>
      <c r="I179" s="32">
        <f t="shared" si="28"/>
        <v>6374.88</v>
      </c>
      <c r="J179" s="32">
        <f t="shared" si="29"/>
        <v>8132.76</v>
      </c>
    </row>
    <row r="180" spans="1:10" ht="38.25">
      <c r="A180" s="31" t="s">
        <v>2152</v>
      </c>
      <c r="B180" s="31" t="s">
        <v>7</v>
      </c>
      <c r="C180" s="31" t="s">
        <v>336</v>
      </c>
      <c r="D180" s="40" t="s">
        <v>337</v>
      </c>
      <c r="E180" s="31" t="s">
        <v>194</v>
      </c>
      <c r="F180" s="130">
        <v>30</v>
      </c>
      <c r="G180" s="32">
        <v>222.8</v>
      </c>
      <c r="H180" s="32">
        <f t="shared" si="27"/>
        <v>284.24</v>
      </c>
      <c r="I180" s="32">
        <f t="shared" si="28"/>
        <v>6684</v>
      </c>
      <c r="J180" s="32">
        <f t="shared" si="29"/>
        <v>8527.2000000000007</v>
      </c>
    </row>
    <row r="181" spans="1:10" ht="51">
      <c r="A181" s="31" t="s">
        <v>2153</v>
      </c>
      <c r="B181" s="31" t="s">
        <v>7</v>
      </c>
      <c r="C181" s="31" t="s">
        <v>338</v>
      </c>
      <c r="D181" s="40" t="s">
        <v>339</v>
      </c>
      <c r="E181" s="31" t="s">
        <v>194</v>
      </c>
      <c r="F181" s="130">
        <v>5</v>
      </c>
      <c r="G181" s="32">
        <v>285.3</v>
      </c>
      <c r="H181" s="32">
        <f t="shared" si="27"/>
        <v>363.97</v>
      </c>
      <c r="I181" s="32">
        <f t="shared" si="28"/>
        <v>1426.5</v>
      </c>
      <c r="J181" s="32">
        <f t="shared" si="29"/>
        <v>1819.8500000000001</v>
      </c>
    </row>
    <row r="182" spans="1:10" ht="63.75">
      <c r="A182" s="31" t="s">
        <v>2154</v>
      </c>
      <c r="B182" s="31" t="s">
        <v>7</v>
      </c>
      <c r="C182" s="31" t="s">
        <v>340</v>
      </c>
      <c r="D182" s="40" t="s">
        <v>341</v>
      </c>
      <c r="E182" s="31" t="s">
        <v>194</v>
      </c>
      <c r="F182" s="130">
        <v>12</v>
      </c>
      <c r="G182" s="32">
        <v>280.04000000000002</v>
      </c>
      <c r="H182" s="32">
        <f t="shared" si="27"/>
        <v>357.26</v>
      </c>
      <c r="I182" s="32">
        <f t="shared" si="28"/>
        <v>3360.4800000000005</v>
      </c>
      <c r="J182" s="32">
        <f t="shared" si="29"/>
        <v>4287.12</v>
      </c>
    </row>
    <row r="183" spans="1:10" ht="51">
      <c r="A183" s="31" t="s">
        <v>2155</v>
      </c>
      <c r="B183" s="31" t="s">
        <v>7</v>
      </c>
      <c r="C183" s="31" t="s">
        <v>342</v>
      </c>
      <c r="D183" s="40" t="s">
        <v>343</v>
      </c>
      <c r="E183" s="31" t="s">
        <v>194</v>
      </c>
      <c r="F183" s="130">
        <v>5</v>
      </c>
      <c r="G183" s="32">
        <v>601.28</v>
      </c>
      <c r="H183" s="32">
        <f t="shared" si="27"/>
        <v>767.09</v>
      </c>
      <c r="I183" s="32">
        <f t="shared" si="28"/>
        <v>3006.3999999999996</v>
      </c>
      <c r="J183" s="32">
        <f t="shared" si="29"/>
        <v>3835.4500000000003</v>
      </c>
    </row>
    <row r="184" spans="1:10" ht="25.5">
      <c r="A184" s="31" t="s">
        <v>2156</v>
      </c>
      <c r="B184" s="31" t="s">
        <v>7</v>
      </c>
      <c r="C184" s="31" t="s">
        <v>344</v>
      </c>
      <c r="D184" s="40" t="s">
        <v>345</v>
      </c>
      <c r="E184" s="31" t="s">
        <v>29</v>
      </c>
      <c r="F184" s="130">
        <v>15</v>
      </c>
      <c r="G184" s="32">
        <v>109.49</v>
      </c>
      <c r="H184" s="32">
        <f t="shared" si="27"/>
        <v>139.68</v>
      </c>
      <c r="I184" s="32">
        <f t="shared" si="28"/>
        <v>1642.35</v>
      </c>
      <c r="J184" s="32">
        <f t="shared" si="29"/>
        <v>2095.2000000000003</v>
      </c>
    </row>
    <row r="185" spans="1:10" ht="25.5">
      <c r="A185" s="31" t="s">
        <v>2157</v>
      </c>
      <c r="B185" s="31" t="s">
        <v>7</v>
      </c>
      <c r="C185" s="31" t="s">
        <v>346</v>
      </c>
      <c r="D185" s="40" t="s">
        <v>347</v>
      </c>
      <c r="E185" s="31" t="s">
        <v>29</v>
      </c>
      <c r="F185" s="130">
        <v>15</v>
      </c>
      <c r="G185" s="32">
        <v>135.65</v>
      </c>
      <c r="H185" s="32">
        <f t="shared" si="27"/>
        <v>173.06</v>
      </c>
      <c r="I185" s="32">
        <f t="shared" si="28"/>
        <v>2034.75</v>
      </c>
      <c r="J185" s="32">
        <f t="shared" si="29"/>
        <v>2595.9</v>
      </c>
    </row>
    <row r="186" spans="1:10" ht="25.5">
      <c r="A186" s="31" t="s">
        <v>2158</v>
      </c>
      <c r="B186" s="31" t="s">
        <v>348</v>
      </c>
      <c r="C186" s="88" t="s">
        <v>1127</v>
      </c>
      <c r="D186" s="89" t="s">
        <v>349</v>
      </c>
      <c r="E186" s="88" t="s">
        <v>194</v>
      </c>
      <c r="F186" s="128">
        <v>400</v>
      </c>
      <c r="G186" s="90">
        <v>10.68</v>
      </c>
      <c r="H186" s="32">
        <f t="shared" si="27"/>
        <v>13.63</v>
      </c>
      <c r="I186" s="32">
        <f t="shared" si="28"/>
        <v>4272</v>
      </c>
      <c r="J186" s="32">
        <f t="shared" si="29"/>
        <v>5452</v>
      </c>
    </row>
    <row r="187" spans="1:10" ht="25.5">
      <c r="A187" s="31" t="s">
        <v>2159</v>
      </c>
      <c r="B187" s="31" t="s">
        <v>7</v>
      </c>
      <c r="C187" s="31" t="s">
        <v>350</v>
      </c>
      <c r="D187" s="40" t="s">
        <v>351</v>
      </c>
      <c r="E187" s="31" t="s">
        <v>29</v>
      </c>
      <c r="F187" s="130">
        <v>10</v>
      </c>
      <c r="G187" s="32">
        <v>58.46</v>
      </c>
      <c r="H187" s="32">
        <f t="shared" si="27"/>
        <v>74.58</v>
      </c>
      <c r="I187" s="32">
        <f t="shared" si="28"/>
        <v>584.6</v>
      </c>
      <c r="J187" s="32">
        <f t="shared" si="29"/>
        <v>745.8</v>
      </c>
    </row>
    <row r="188" spans="1:10">
      <c r="A188" s="31" t="s">
        <v>2160</v>
      </c>
      <c r="B188" s="31" t="s">
        <v>7</v>
      </c>
      <c r="C188" s="31" t="s">
        <v>352</v>
      </c>
      <c r="D188" s="40" t="s">
        <v>353</v>
      </c>
      <c r="E188" s="31" t="s">
        <v>29</v>
      </c>
      <c r="F188" s="130">
        <v>200</v>
      </c>
      <c r="G188" s="32">
        <v>34.020000000000003</v>
      </c>
      <c r="H188" s="32">
        <f t="shared" si="27"/>
        <v>43.4</v>
      </c>
      <c r="I188" s="32">
        <f t="shared" si="28"/>
        <v>6804.0000000000009</v>
      </c>
      <c r="J188" s="32">
        <f t="shared" si="29"/>
        <v>8680</v>
      </c>
    </row>
    <row r="189" spans="1:10">
      <c r="A189" s="31" t="s">
        <v>2161</v>
      </c>
      <c r="B189" s="31" t="s">
        <v>7</v>
      </c>
      <c r="C189" s="31" t="s">
        <v>354</v>
      </c>
      <c r="D189" s="40" t="s">
        <v>355</v>
      </c>
      <c r="E189" s="31" t="s">
        <v>29</v>
      </c>
      <c r="F189" s="130">
        <v>15</v>
      </c>
      <c r="G189" s="32">
        <v>54.29</v>
      </c>
      <c r="H189" s="32">
        <f t="shared" si="27"/>
        <v>69.260000000000005</v>
      </c>
      <c r="I189" s="32">
        <f t="shared" si="28"/>
        <v>814.35</v>
      </c>
      <c r="J189" s="32">
        <f t="shared" si="29"/>
        <v>1038.9000000000001</v>
      </c>
    </row>
    <row r="190" spans="1:10">
      <c r="A190" s="31" t="s">
        <v>2162</v>
      </c>
      <c r="B190" s="31" t="s">
        <v>7</v>
      </c>
      <c r="C190" s="31" t="s">
        <v>356</v>
      </c>
      <c r="D190" s="40" t="s">
        <v>357</v>
      </c>
      <c r="E190" s="31" t="s">
        <v>29</v>
      </c>
      <c r="F190" s="130">
        <v>100</v>
      </c>
      <c r="G190" s="32">
        <v>3.31</v>
      </c>
      <c r="H190" s="32">
        <f t="shared" si="27"/>
        <v>4.22</v>
      </c>
      <c r="I190" s="32">
        <f t="shared" si="28"/>
        <v>331</v>
      </c>
      <c r="J190" s="32">
        <f t="shared" si="29"/>
        <v>422</v>
      </c>
    </row>
    <row r="191" spans="1:10" ht="38.25">
      <c r="A191" s="31" t="s">
        <v>2163</v>
      </c>
      <c r="B191" s="31" t="s">
        <v>7</v>
      </c>
      <c r="C191" s="31" t="s">
        <v>358</v>
      </c>
      <c r="D191" s="40" t="s">
        <v>359</v>
      </c>
      <c r="E191" s="31" t="s">
        <v>29</v>
      </c>
      <c r="F191" s="130">
        <v>15</v>
      </c>
      <c r="G191" s="32">
        <v>323.67</v>
      </c>
      <c r="H191" s="32">
        <f t="shared" si="27"/>
        <v>412.92</v>
      </c>
      <c r="I191" s="32">
        <f t="shared" si="28"/>
        <v>4855.05</v>
      </c>
      <c r="J191" s="32">
        <f t="shared" si="29"/>
        <v>6193.8</v>
      </c>
    </row>
    <row r="192" spans="1:10" ht="51">
      <c r="A192" s="31" t="s">
        <v>2164</v>
      </c>
      <c r="B192" s="31" t="s">
        <v>7</v>
      </c>
      <c r="C192" s="31" t="s">
        <v>360</v>
      </c>
      <c r="D192" s="40" t="s">
        <v>361</v>
      </c>
      <c r="E192" s="31" t="s">
        <v>29</v>
      </c>
      <c r="F192" s="130">
        <v>3</v>
      </c>
      <c r="G192" s="32">
        <v>130.72999999999999</v>
      </c>
      <c r="H192" s="32">
        <f t="shared" si="27"/>
        <v>166.78</v>
      </c>
      <c r="I192" s="32">
        <f t="shared" si="28"/>
        <v>392.18999999999994</v>
      </c>
      <c r="J192" s="32">
        <f t="shared" si="29"/>
        <v>500.34000000000003</v>
      </c>
    </row>
    <row r="193" spans="1:10">
      <c r="A193" s="31" t="s">
        <v>2165</v>
      </c>
      <c r="B193" s="31" t="s">
        <v>7</v>
      </c>
      <c r="C193" s="31" t="s">
        <v>362</v>
      </c>
      <c r="D193" s="40" t="s">
        <v>363</v>
      </c>
      <c r="E193" s="31" t="s">
        <v>29</v>
      </c>
      <c r="F193" s="130">
        <v>5</v>
      </c>
      <c r="G193" s="32">
        <v>73.47</v>
      </c>
      <c r="H193" s="32">
        <f t="shared" si="27"/>
        <v>93.73</v>
      </c>
      <c r="I193" s="32">
        <f t="shared" si="28"/>
        <v>367.35</v>
      </c>
      <c r="J193" s="32">
        <f t="shared" si="29"/>
        <v>468.65000000000003</v>
      </c>
    </row>
    <row r="194" spans="1:10" ht="38.25">
      <c r="A194" s="31" t="s">
        <v>2166</v>
      </c>
      <c r="B194" s="31" t="s">
        <v>7</v>
      </c>
      <c r="C194" s="31" t="s">
        <v>364</v>
      </c>
      <c r="D194" s="40" t="s">
        <v>365</v>
      </c>
      <c r="E194" s="31" t="s">
        <v>194</v>
      </c>
      <c r="F194" s="130">
        <v>10</v>
      </c>
      <c r="G194" s="32">
        <v>38.08</v>
      </c>
      <c r="H194" s="32">
        <f t="shared" si="27"/>
        <v>48.58</v>
      </c>
      <c r="I194" s="32">
        <f t="shared" si="28"/>
        <v>380.79999999999995</v>
      </c>
      <c r="J194" s="32">
        <f t="shared" si="29"/>
        <v>485.79999999999995</v>
      </c>
    </row>
    <row r="195" spans="1:10" ht="25.5">
      <c r="A195" s="31" t="s">
        <v>2167</v>
      </c>
      <c r="B195" s="31" t="s">
        <v>7</v>
      </c>
      <c r="C195" s="31" t="s">
        <v>366</v>
      </c>
      <c r="D195" s="40" t="s">
        <v>367</v>
      </c>
      <c r="E195" s="31" t="s">
        <v>194</v>
      </c>
      <c r="F195" s="130">
        <v>10</v>
      </c>
      <c r="G195" s="32">
        <v>29.24</v>
      </c>
      <c r="H195" s="32">
        <f t="shared" si="27"/>
        <v>37.299999999999997</v>
      </c>
      <c r="I195" s="32">
        <f t="shared" si="28"/>
        <v>292.39999999999998</v>
      </c>
      <c r="J195" s="32">
        <f t="shared" si="29"/>
        <v>373</v>
      </c>
    </row>
    <row r="196" spans="1:10" ht="25.5">
      <c r="A196" s="31" t="s">
        <v>2168</v>
      </c>
      <c r="B196" s="31" t="s">
        <v>7</v>
      </c>
      <c r="C196" s="31" t="s">
        <v>368</v>
      </c>
      <c r="D196" s="40" t="s">
        <v>369</v>
      </c>
      <c r="E196" s="31" t="s">
        <v>194</v>
      </c>
      <c r="F196" s="130">
        <v>5</v>
      </c>
      <c r="G196" s="32">
        <v>69.87</v>
      </c>
      <c r="H196" s="32">
        <f t="shared" si="27"/>
        <v>89.14</v>
      </c>
      <c r="I196" s="32">
        <f t="shared" si="28"/>
        <v>349.35</v>
      </c>
      <c r="J196" s="32">
        <f t="shared" si="29"/>
        <v>445.7</v>
      </c>
    </row>
    <row r="197" spans="1:10" ht="25.5">
      <c r="A197" s="31" t="s">
        <v>2169</v>
      </c>
      <c r="B197" s="31" t="s">
        <v>7</v>
      </c>
      <c r="C197" s="31" t="s">
        <v>370</v>
      </c>
      <c r="D197" s="40" t="s">
        <v>371</v>
      </c>
      <c r="E197" s="31" t="s">
        <v>194</v>
      </c>
      <c r="F197" s="130">
        <v>5</v>
      </c>
      <c r="G197" s="32">
        <v>141.30000000000001</v>
      </c>
      <c r="H197" s="32">
        <f t="shared" si="27"/>
        <v>180.26</v>
      </c>
      <c r="I197" s="32">
        <f t="shared" si="28"/>
        <v>706.5</v>
      </c>
      <c r="J197" s="32">
        <f t="shared" si="29"/>
        <v>901.3</v>
      </c>
    </row>
    <row r="198" spans="1:10" ht="25.5">
      <c r="A198" s="31" t="s">
        <v>2170</v>
      </c>
      <c r="B198" s="31" t="s">
        <v>7</v>
      </c>
      <c r="C198" s="31" t="s">
        <v>372</v>
      </c>
      <c r="D198" s="40" t="s">
        <v>373</v>
      </c>
      <c r="E198" s="31" t="s">
        <v>194</v>
      </c>
      <c r="F198" s="130">
        <v>5</v>
      </c>
      <c r="G198" s="32">
        <v>93.35</v>
      </c>
      <c r="H198" s="32">
        <f t="shared" si="27"/>
        <v>119.09</v>
      </c>
      <c r="I198" s="32">
        <f t="shared" si="28"/>
        <v>466.75</v>
      </c>
      <c r="J198" s="32">
        <f t="shared" si="29"/>
        <v>595.45000000000005</v>
      </c>
    </row>
    <row r="199" spans="1:10" ht="25.5">
      <c r="A199" s="31" t="s">
        <v>2171</v>
      </c>
      <c r="B199" s="31" t="s">
        <v>7</v>
      </c>
      <c r="C199" s="31" t="s">
        <v>374</v>
      </c>
      <c r="D199" s="40" t="s">
        <v>375</v>
      </c>
      <c r="E199" s="31" t="s">
        <v>194</v>
      </c>
      <c r="F199" s="130">
        <v>5</v>
      </c>
      <c r="G199" s="32">
        <v>111.03</v>
      </c>
      <c r="H199" s="32">
        <f t="shared" si="27"/>
        <v>141.65</v>
      </c>
      <c r="I199" s="32">
        <f t="shared" si="28"/>
        <v>555.15</v>
      </c>
      <c r="J199" s="32">
        <f t="shared" si="29"/>
        <v>708.25</v>
      </c>
    </row>
    <row r="200" spans="1:10" ht="38.25">
      <c r="A200" s="31" t="s">
        <v>2172</v>
      </c>
      <c r="B200" s="31" t="s">
        <v>7</v>
      </c>
      <c r="C200" s="31" t="s">
        <v>376</v>
      </c>
      <c r="D200" s="40" t="s">
        <v>377</v>
      </c>
      <c r="E200" s="31" t="s">
        <v>194</v>
      </c>
      <c r="F200" s="130">
        <v>15</v>
      </c>
      <c r="G200" s="32">
        <v>89.34</v>
      </c>
      <c r="H200" s="32">
        <f t="shared" si="27"/>
        <v>113.98</v>
      </c>
      <c r="I200" s="32">
        <f t="shared" si="28"/>
        <v>1340.1000000000001</v>
      </c>
      <c r="J200" s="32">
        <f t="shared" si="29"/>
        <v>1709.7</v>
      </c>
    </row>
    <row r="201" spans="1:10" ht="25.5">
      <c r="A201" s="31" t="s">
        <v>2173</v>
      </c>
      <c r="B201" s="31" t="s">
        <v>7</v>
      </c>
      <c r="C201" s="31" t="s">
        <v>378</v>
      </c>
      <c r="D201" s="40" t="s">
        <v>379</v>
      </c>
      <c r="E201" s="31" t="s">
        <v>194</v>
      </c>
      <c r="F201" s="130">
        <v>40</v>
      </c>
      <c r="G201" s="32">
        <v>33.78</v>
      </c>
      <c r="H201" s="32">
        <f t="shared" si="27"/>
        <v>43.1</v>
      </c>
      <c r="I201" s="32">
        <f t="shared" si="28"/>
        <v>1351.2</v>
      </c>
      <c r="J201" s="32">
        <f t="shared" si="29"/>
        <v>1724</v>
      </c>
    </row>
    <row r="202" spans="1:10" ht="38.25">
      <c r="A202" s="31" t="s">
        <v>2174</v>
      </c>
      <c r="B202" s="31" t="s">
        <v>7</v>
      </c>
      <c r="C202" s="31" t="s">
        <v>380</v>
      </c>
      <c r="D202" s="40" t="s">
        <v>381</v>
      </c>
      <c r="E202" s="31" t="s">
        <v>194</v>
      </c>
      <c r="F202" s="130">
        <v>100</v>
      </c>
      <c r="G202" s="32">
        <v>97.67</v>
      </c>
      <c r="H202" s="32">
        <f t="shared" si="27"/>
        <v>124.6</v>
      </c>
      <c r="I202" s="32">
        <f t="shared" si="28"/>
        <v>9767</v>
      </c>
      <c r="J202" s="32">
        <f t="shared" si="29"/>
        <v>12460</v>
      </c>
    </row>
    <row r="203" spans="1:10" ht="38.25">
      <c r="A203" s="31" t="s">
        <v>2175</v>
      </c>
      <c r="B203" s="31" t="s">
        <v>7</v>
      </c>
      <c r="C203" s="31" t="s">
        <v>382</v>
      </c>
      <c r="D203" s="40" t="s">
        <v>383</v>
      </c>
      <c r="E203" s="31" t="s">
        <v>194</v>
      </c>
      <c r="F203" s="130">
        <v>40</v>
      </c>
      <c r="G203" s="32">
        <v>41.64</v>
      </c>
      <c r="H203" s="32">
        <f t="shared" si="27"/>
        <v>53.12</v>
      </c>
      <c r="I203" s="32">
        <f t="shared" si="28"/>
        <v>1665.6</v>
      </c>
      <c r="J203" s="32">
        <f t="shared" si="29"/>
        <v>2124.7999999999997</v>
      </c>
    </row>
    <row r="204" spans="1:10" ht="38.25">
      <c r="A204" s="31" t="s">
        <v>2176</v>
      </c>
      <c r="B204" s="31" t="s">
        <v>7</v>
      </c>
      <c r="C204" s="31" t="s">
        <v>384</v>
      </c>
      <c r="D204" s="40" t="s">
        <v>385</v>
      </c>
      <c r="E204" s="31" t="s">
        <v>194</v>
      </c>
      <c r="F204" s="130">
        <v>30</v>
      </c>
      <c r="G204" s="32">
        <v>33.049999999999997</v>
      </c>
      <c r="H204" s="32">
        <f t="shared" si="27"/>
        <v>42.16</v>
      </c>
      <c r="I204" s="32">
        <f t="shared" si="28"/>
        <v>991.49999999999989</v>
      </c>
      <c r="J204" s="32">
        <f t="shared" si="29"/>
        <v>1264.8</v>
      </c>
    </row>
    <row r="205" spans="1:10" ht="25.5">
      <c r="A205" s="31" t="s">
        <v>2177</v>
      </c>
      <c r="B205" s="31" t="s">
        <v>7</v>
      </c>
      <c r="C205" s="31" t="s">
        <v>386</v>
      </c>
      <c r="D205" s="40" t="s">
        <v>387</v>
      </c>
      <c r="E205" s="31" t="s">
        <v>194</v>
      </c>
      <c r="F205" s="130">
        <v>40</v>
      </c>
      <c r="G205" s="32">
        <v>18.39</v>
      </c>
      <c r="H205" s="32">
        <f t="shared" si="27"/>
        <v>23.46</v>
      </c>
      <c r="I205" s="32">
        <f t="shared" si="28"/>
        <v>735.6</v>
      </c>
      <c r="J205" s="32">
        <f t="shared" si="29"/>
        <v>938.40000000000009</v>
      </c>
    </row>
    <row r="206" spans="1:10">
      <c r="A206" s="31" t="s">
        <v>2178</v>
      </c>
      <c r="B206" s="31" t="s">
        <v>7</v>
      </c>
      <c r="C206" s="31" t="s">
        <v>388</v>
      </c>
      <c r="D206" s="40" t="s">
        <v>389</v>
      </c>
      <c r="E206" s="31" t="s">
        <v>194</v>
      </c>
      <c r="F206" s="130">
        <v>15</v>
      </c>
      <c r="G206" s="32">
        <v>36.979999999999997</v>
      </c>
      <c r="H206" s="32">
        <f t="shared" si="27"/>
        <v>47.18</v>
      </c>
      <c r="I206" s="32">
        <f t="shared" si="28"/>
        <v>554.69999999999993</v>
      </c>
      <c r="J206" s="32">
        <f t="shared" si="29"/>
        <v>707.7</v>
      </c>
    </row>
    <row r="207" spans="1:10" ht="25.5">
      <c r="A207" s="31" t="s">
        <v>2179</v>
      </c>
      <c r="B207" s="31" t="s">
        <v>7</v>
      </c>
      <c r="C207" s="31" t="s">
        <v>390</v>
      </c>
      <c r="D207" s="40" t="s">
        <v>391</v>
      </c>
      <c r="E207" s="31" t="s">
        <v>194</v>
      </c>
      <c r="F207" s="130">
        <v>5</v>
      </c>
      <c r="G207" s="32">
        <v>219.87</v>
      </c>
      <c r="H207" s="32">
        <f t="shared" si="27"/>
        <v>280.5</v>
      </c>
      <c r="I207" s="32">
        <f t="shared" si="28"/>
        <v>1099.3499999999999</v>
      </c>
      <c r="J207" s="32">
        <f t="shared" si="29"/>
        <v>1402.5</v>
      </c>
    </row>
    <row r="208" spans="1:10" ht="25.5">
      <c r="A208" s="31" t="s">
        <v>2180</v>
      </c>
      <c r="B208" s="31" t="s">
        <v>7</v>
      </c>
      <c r="C208" s="31" t="s">
        <v>392</v>
      </c>
      <c r="D208" s="40" t="s">
        <v>393</v>
      </c>
      <c r="E208" s="31" t="s">
        <v>194</v>
      </c>
      <c r="F208" s="130">
        <v>15</v>
      </c>
      <c r="G208" s="32">
        <v>190.87</v>
      </c>
      <c r="H208" s="32">
        <f t="shared" si="27"/>
        <v>243.5</v>
      </c>
      <c r="I208" s="32">
        <f t="shared" si="28"/>
        <v>2863.05</v>
      </c>
      <c r="J208" s="32">
        <f t="shared" si="29"/>
        <v>3652.5</v>
      </c>
    </row>
    <row r="209" spans="1:10">
      <c r="A209" s="31" t="s">
        <v>2181</v>
      </c>
      <c r="B209" s="31" t="s">
        <v>7</v>
      </c>
      <c r="C209" s="31" t="s">
        <v>394</v>
      </c>
      <c r="D209" s="40" t="s">
        <v>395</v>
      </c>
      <c r="E209" s="31" t="s">
        <v>194</v>
      </c>
      <c r="F209" s="130">
        <v>2</v>
      </c>
      <c r="G209" s="32">
        <v>50.61</v>
      </c>
      <c r="H209" s="32">
        <f t="shared" si="27"/>
        <v>64.569999999999993</v>
      </c>
      <c r="I209" s="32">
        <f t="shared" si="28"/>
        <v>101.22</v>
      </c>
      <c r="J209" s="32">
        <f t="shared" si="29"/>
        <v>129.13999999999999</v>
      </c>
    </row>
    <row r="210" spans="1:10">
      <c r="A210" s="31" t="s">
        <v>2182</v>
      </c>
      <c r="B210" s="31" t="s">
        <v>7</v>
      </c>
      <c r="C210" s="31" t="s">
        <v>396</v>
      </c>
      <c r="D210" s="40" t="s">
        <v>397</v>
      </c>
      <c r="E210" s="31" t="s">
        <v>194</v>
      </c>
      <c r="F210" s="130">
        <v>2</v>
      </c>
      <c r="G210" s="32">
        <v>65.38</v>
      </c>
      <c r="H210" s="32">
        <f t="shared" si="27"/>
        <v>83.41</v>
      </c>
      <c r="I210" s="32">
        <f t="shared" si="28"/>
        <v>130.76</v>
      </c>
      <c r="J210" s="32">
        <f t="shared" si="29"/>
        <v>166.82</v>
      </c>
    </row>
    <row r="211" spans="1:10">
      <c r="A211" s="31" t="s">
        <v>2183</v>
      </c>
      <c r="B211" s="31" t="s">
        <v>7</v>
      </c>
      <c r="C211" s="31" t="s">
        <v>398</v>
      </c>
      <c r="D211" s="40" t="s">
        <v>399</v>
      </c>
      <c r="E211" s="31" t="s">
        <v>194</v>
      </c>
      <c r="F211" s="130">
        <v>2</v>
      </c>
      <c r="G211" s="32">
        <v>72.72</v>
      </c>
      <c r="H211" s="32">
        <f t="shared" si="27"/>
        <v>92.77</v>
      </c>
      <c r="I211" s="32">
        <f t="shared" si="28"/>
        <v>145.44</v>
      </c>
      <c r="J211" s="32">
        <f t="shared" si="29"/>
        <v>185.54</v>
      </c>
    </row>
    <row r="212" spans="1:10">
      <c r="A212" s="31" t="s">
        <v>2184</v>
      </c>
      <c r="B212" s="31" t="s">
        <v>7</v>
      </c>
      <c r="C212" s="31" t="s">
        <v>400</v>
      </c>
      <c r="D212" s="40" t="s">
        <v>401</v>
      </c>
      <c r="E212" s="31" t="s">
        <v>194</v>
      </c>
      <c r="F212" s="130">
        <v>2</v>
      </c>
      <c r="G212" s="32">
        <v>111.36</v>
      </c>
      <c r="H212" s="32">
        <f t="shared" si="27"/>
        <v>142.07</v>
      </c>
      <c r="I212" s="32">
        <f t="shared" si="28"/>
        <v>222.72</v>
      </c>
      <c r="J212" s="32">
        <f t="shared" si="29"/>
        <v>284.14</v>
      </c>
    </row>
    <row r="213" spans="1:10">
      <c r="A213" s="31" t="s">
        <v>2185</v>
      </c>
      <c r="B213" s="31" t="s">
        <v>7</v>
      </c>
      <c r="C213" s="31" t="s">
        <v>402</v>
      </c>
      <c r="D213" s="40" t="s">
        <v>403</v>
      </c>
      <c r="E213" s="31" t="s">
        <v>194</v>
      </c>
      <c r="F213" s="130">
        <v>2</v>
      </c>
      <c r="G213" s="32">
        <v>117.37</v>
      </c>
      <c r="H213" s="32">
        <f t="shared" si="27"/>
        <v>149.74</v>
      </c>
      <c r="I213" s="32">
        <f t="shared" si="28"/>
        <v>234.74</v>
      </c>
      <c r="J213" s="32">
        <f t="shared" si="29"/>
        <v>299.48</v>
      </c>
    </row>
    <row r="214" spans="1:10">
      <c r="A214" s="31" t="s">
        <v>2186</v>
      </c>
      <c r="B214" s="31" t="s">
        <v>7</v>
      </c>
      <c r="C214" s="31" t="s">
        <v>404</v>
      </c>
      <c r="D214" s="40" t="s">
        <v>405</v>
      </c>
      <c r="E214" s="31" t="s">
        <v>194</v>
      </c>
      <c r="F214" s="130">
        <v>2</v>
      </c>
      <c r="G214" s="32">
        <v>162.81</v>
      </c>
      <c r="H214" s="32">
        <f t="shared" si="27"/>
        <v>207.71</v>
      </c>
      <c r="I214" s="32">
        <f t="shared" si="28"/>
        <v>325.62</v>
      </c>
      <c r="J214" s="32">
        <f t="shared" si="29"/>
        <v>415.42</v>
      </c>
    </row>
    <row r="215" spans="1:10">
      <c r="A215" s="31" t="s">
        <v>2187</v>
      </c>
      <c r="B215" s="31" t="s">
        <v>7</v>
      </c>
      <c r="C215" s="31" t="s">
        <v>406</v>
      </c>
      <c r="D215" s="40" t="s">
        <v>407</v>
      </c>
      <c r="E215" s="31" t="s">
        <v>194</v>
      </c>
      <c r="F215" s="130">
        <v>5</v>
      </c>
      <c r="G215" s="32">
        <v>32.96</v>
      </c>
      <c r="H215" s="32">
        <f t="shared" si="27"/>
        <v>42.05</v>
      </c>
      <c r="I215" s="32">
        <f t="shared" si="28"/>
        <v>164.8</v>
      </c>
      <c r="J215" s="32">
        <f t="shared" si="29"/>
        <v>210.25</v>
      </c>
    </row>
    <row r="216" spans="1:10">
      <c r="A216" s="31" t="s">
        <v>2188</v>
      </c>
      <c r="B216" s="31" t="s">
        <v>48</v>
      </c>
      <c r="C216" s="31" t="s">
        <v>408</v>
      </c>
      <c r="D216" s="40" t="s">
        <v>409</v>
      </c>
      <c r="E216" s="31" t="s">
        <v>194</v>
      </c>
      <c r="F216" s="130">
        <v>3</v>
      </c>
      <c r="G216" s="32">
        <v>1531.78</v>
      </c>
      <c r="H216" s="32">
        <f t="shared" si="27"/>
        <v>1954.18</v>
      </c>
      <c r="I216" s="32">
        <f t="shared" si="28"/>
        <v>4595.34</v>
      </c>
      <c r="J216" s="32">
        <f t="shared" si="29"/>
        <v>5862.54</v>
      </c>
    </row>
    <row r="217" spans="1:10">
      <c r="A217" s="31" t="s">
        <v>2189</v>
      </c>
      <c r="B217" s="31" t="s">
        <v>48</v>
      </c>
      <c r="C217" s="31" t="s">
        <v>410</v>
      </c>
      <c r="D217" s="40" t="s">
        <v>411</v>
      </c>
      <c r="E217" s="31" t="s">
        <v>194</v>
      </c>
      <c r="F217" s="130">
        <v>5</v>
      </c>
      <c r="G217" s="32">
        <v>858.78</v>
      </c>
      <c r="H217" s="32">
        <f t="shared" si="27"/>
        <v>1095.5999999999999</v>
      </c>
      <c r="I217" s="32">
        <f t="shared" si="28"/>
        <v>4293.8999999999996</v>
      </c>
      <c r="J217" s="32">
        <f t="shared" si="29"/>
        <v>5478</v>
      </c>
    </row>
    <row r="218" spans="1:10">
      <c r="A218" s="33" t="s">
        <v>2750</v>
      </c>
      <c r="B218" s="29"/>
      <c r="C218" s="29"/>
      <c r="D218" s="39" t="s">
        <v>412</v>
      </c>
      <c r="E218" s="29"/>
      <c r="F218" s="131"/>
      <c r="G218" s="30"/>
      <c r="H218" s="30"/>
      <c r="I218" s="30">
        <f>SUBTOTAL(9,I219:I254)</f>
        <v>59417.200000000019</v>
      </c>
      <c r="J218" s="30">
        <f>SUBTOTAL(9,J219:J254)</f>
        <v>75801.069999999992</v>
      </c>
    </row>
    <row r="219" spans="1:10" ht="51">
      <c r="A219" s="31" t="s">
        <v>2190</v>
      </c>
      <c r="B219" s="31" t="s">
        <v>7</v>
      </c>
      <c r="C219" s="31" t="s">
        <v>413</v>
      </c>
      <c r="D219" s="40" t="s">
        <v>414</v>
      </c>
      <c r="E219" s="31" t="s">
        <v>194</v>
      </c>
      <c r="F219" s="130">
        <v>15</v>
      </c>
      <c r="G219" s="32">
        <v>227.27</v>
      </c>
      <c r="H219" s="32">
        <f t="shared" ref="H219:H254" si="30">ROUND(G219*(1+$G$5),2)</f>
        <v>289.94</v>
      </c>
      <c r="I219" s="32">
        <f t="shared" ref="I219:I254" si="31">F219*G219</f>
        <v>3409.05</v>
      </c>
      <c r="J219" s="32">
        <f t="shared" ref="J219:J254" si="32">F219*H219</f>
        <v>4349.1000000000004</v>
      </c>
    </row>
    <row r="220" spans="1:10" ht="51">
      <c r="A220" s="31" t="s">
        <v>2191</v>
      </c>
      <c r="B220" s="31" t="s">
        <v>7</v>
      </c>
      <c r="C220" s="31" t="s">
        <v>415</v>
      </c>
      <c r="D220" s="40" t="s">
        <v>416</v>
      </c>
      <c r="E220" s="31" t="s">
        <v>194</v>
      </c>
      <c r="F220" s="130">
        <v>15</v>
      </c>
      <c r="G220" s="32">
        <v>193.02</v>
      </c>
      <c r="H220" s="32">
        <f t="shared" si="30"/>
        <v>246.25</v>
      </c>
      <c r="I220" s="32">
        <f t="shared" si="31"/>
        <v>2895.3</v>
      </c>
      <c r="J220" s="32">
        <f t="shared" si="32"/>
        <v>3693.75</v>
      </c>
    </row>
    <row r="221" spans="1:10">
      <c r="A221" s="31" t="s">
        <v>2192</v>
      </c>
      <c r="B221" s="31" t="s">
        <v>7</v>
      </c>
      <c r="C221" s="31" t="s">
        <v>417</v>
      </c>
      <c r="D221" s="40" t="s">
        <v>418</v>
      </c>
      <c r="E221" s="31" t="s">
        <v>194</v>
      </c>
      <c r="F221" s="130">
        <v>10</v>
      </c>
      <c r="G221" s="32">
        <v>109.12</v>
      </c>
      <c r="H221" s="32">
        <f t="shared" si="30"/>
        <v>139.21</v>
      </c>
      <c r="I221" s="32">
        <f t="shared" si="31"/>
        <v>1091.2</v>
      </c>
      <c r="J221" s="32">
        <f t="shared" si="32"/>
        <v>1392.1000000000001</v>
      </c>
    </row>
    <row r="222" spans="1:10" ht="25.5">
      <c r="A222" s="31" t="s">
        <v>2193</v>
      </c>
      <c r="B222" s="31" t="s">
        <v>7</v>
      </c>
      <c r="C222" s="31" t="s">
        <v>419</v>
      </c>
      <c r="D222" s="40" t="s">
        <v>420</v>
      </c>
      <c r="E222" s="31" t="s">
        <v>194</v>
      </c>
      <c r="F222" s="130">
        <v>5</v>
      </c>
      <c r="G222" s="32">
        <v>49.46</v>
      </c>
      <c r="H222" s="32">
        <f t="shared" si="30"/>
        <v>63.1</v>
      </c>
      <c r="I222" s="32">
        <f t="shared" si="31"/>
        <v>247.3</v>
      </c>
      <c r="J222" s="32">
        <f t="shared" si="32"/>
        <v>315.5</v>
      </c>
    </row>
    <row r="223" spans="1:10" ht="25.5">
      <c r="A223" s="31" t="s">
        <v>2194</v>
      </c>
      <c r="B223" s="31" t="s">
        <v>7</v>
      </c>
      <c r="C223" s="31" t="s">
        <v>421</v>
      </c>
      <c r="D223" s="40" t="s">
        <v>422</v>
      </c>
      <c r="E223" s="31" t="s">
        <v>194</v>
      </c>
      <c r="F223" s="130">
        <v>5</v>
      </c>
      <c r="G223" s="32">
        <v>58.8</v>
      </c>
      <c r="H223" s="32">
        <f t="shared" si="30"/>
        <v>75.010000000000005</v>
      </c>
      <c r="I223" s="32">
        <f t="shared" si="31"/>
        <v>294</v>
      </c>
      <c r="J223" s="32">
        <f t="shared" si="32"/>
        <v>375.05</v>
      </c>
    </row>
    <row r="224" spans="1:10">
      <c r="A224" s="31" t="s">
        <v>2195</v>
      </c>
      <c r="B224" s="31" t="s">
        <v>7</v>
      </c>
      <c r="C224" s="31" t="s">
        <v>423</v>
      </c>
      <c r="D224" s="40" t="s">
        <v>424</v>
      </c>
      <c r="E224" s="31" t="s">
        <v>194</v>
      </c>
      <c r="F224" s="130">
        <v>5</v>
      </c>
      <c r="G224" s="32">
        <v>47.53</v>
      </c>
      <c r="H224" s="32">
        <f t="shared" si="30"/>
        <v>60.64</v>
      </c>
      <c r="I224" s="32">
        <f t="shared" si="31"/>
        <v>237.65</v>
      </c>
      <c r="J224" s="32">
        <f t="shared" si="32"/>
        <v>303.2</v>
      </c>
    </row>
    <row r="225" spans="1:10">
      <c r="A225" s="31" t="s">
        <v>2196</v>
      </c>
      <c r="B225" s="31" t="s">
        <v>7</v>
      </c>
      <c r="C225" s="31" t="s">
        <v>425</v>
      </c>
      <c r="D225" s="40" t="s">
        <v>426</v>
      </c>
      <c r="E225" s="31" t="s">
        <v>194</v>
      </c>
      <c r="F225" s="130">
        <v>10</v>
      </c>
      <c r="G225" s="32">
        <v>5.89</v>
      </c>
      <c r="H225" s="32">
        <f t="shared" si="30"/>
        <v>7.51</v>
      </c>
      <c r="I225" s="32">
        <f t="shared" si="31"/>
        <v>58.9</v>
      </c>
      <c r="J225" s="32">
        <f t="shared" si="32"/>
        <v>75.099999999999994</v>
      </c>
    </row>
    <row r="226" spans="1:10">
      <c r="A226" s="31" t="s">
        <v>2197</v>
      </c>
      <c r="B226" s="31" t="s">
        <v>7</v>
      </c>
      <c r="C226" s="31" t="s">
        <v>427</v>
      </c>
      <c r="D226" s="40" t="s">
        <v>428</v>
      </c>
      <c r="E226" s="31" t="s">
        <v>194</v>
      </c>
      <c r="F226" s="130">
        <v>6</v>
      </c>
      <c r="G226" s="32">
        <v>15.02</v>
      </c>
      <c r="H226" s="32">
        <f t="shared" si="30"/>
        <v>19.16</v>
      </c>
      <c r="I226" s="32">
        <f t="shared" si="31"/>
        <v>90.12</v>
      </c>
      <c r="J226" s="32">
        <f t="shared" si="32"/>
        <v>114.96000000000001</v>
      </c>
    </row>
    <row r="227" spans="1:10" ht="25.5">
      <c r="A227" s="31" t="s">
        <v>2198</v>
      </c>
      <c r="B227" s="31" t="s">
        <v>7</v>
      </c>
      <c r="C227" s="31" t="s">
        <v>429</v>
      </c>
      <c r="D227" s="40" t="s">
        <v>430</v>
      </c>
      <c r="E227" s="31" t="s">
        <v>194</v>
      </c>
      <c r="F227" s="130">
        <v>7</v>
      </c>
      <c r="G227" s="32">
        <v>320.42</v>
      </c>
      <c r="H227" s="32">
        <f t="shared" si="30"/>
        <v>408.78</v>
      </c>
      <c r="I227" s="32">
        <f t="shared" si="31"/>
        <v>2242.94</v>
      </c>
      <c r="J227" s="32">
        <f t="shared" si="32"/>
        <v>2861.46</v>
      </c>
    </row>
    <row r="228" spans="1:10" ht="25.5">
      <c r="A228" s="31" t="s">
        <v>2199</v>
      </c>
      <c r="B228" s="31" t="s">
        <v>7</v>
      </c>
      <c r="C228" s="31" t="s">
        <v>431</v>
      </c>
      <c r="D228" s="40" t="s">
        <v>432</v>
      </c>
      <c r="E228" s="31" t="s">
        <v>194</v>
      </c>
      <c r="F228" s="130">
        <v>7</v>
      </c>
      <c r="G228" s="32">
        <v>1028.56</v>
      </c>
      <c r="H228" s="32">
        <f t="shared" si="30"/>
        <v>1312.19</v>
      </c>
      <c r="I228" s="32">
        <f t="shared" si="31"/>
        <v>7199.92</v>
      </c>
      <c r="J228" s="32">
        <f t="shared" si="32"/>
        <v>9185.33</v>
      </c>
    </row>
    <row r="229" spans="1:10">
      <c r="A229" s="31" t="s">
        <v>2200</v>
      </c>
      <c r="B229" s="31" t="s">
        <v>7</v>
      </c>
      <c r="C229" s="31" t="s">
        <v>433</v>
      </c>
      <c r="D229" s="40" t="s">
        <v>434</v>
      </c>
      <c r="E229" s="31" t="s">
        <v>194</v>
      </c>
      <c r="F229" s="130">
        <v>5</v>
      </c>
      <c r="G229" s="32">
        <v>86.7</v>
      </c>
      <c r="H229" s="32">
        <f t="shared" si="30"/>
        <v>110.61</v>
      </c>
      <c r="I229" s="32">
        <f t="shared" si="31"/>
        <v>433.5</v>
      </c>
      <c r="J229" s="32">
        <f t="shared" si="32"/>
        <v>553.04999999999995</v>
      </c>
    </row>
    <row r="230" spans="1:10">
      <c r="A230" s="31" t="s">
        <v>2201</v>
      </c>
      <c r="B230" s="31" t="s">
        <v>7</v>
      </c>
      <c r="C230" s="31" t="s">
        <v>435</v>
      </c>
      <c r="D230" s="40" t="s">
        <v>436</v>
      </c>
      <c r="E230" s="31" t="s">
        <v>194</v>
      </c>
      <c r="F230" s="130">
        <v>10</v>
      </c>
      <c r="G230" s="32">
        <v>408.25</v>
      </c>
      <c r="H230" s="32">
        <f t="shared" si="30"/>
        <v>520.83000000000004</v>
      </c>
      <c r="I230" s="32">
        <f t="shared" si="31"/>
        <v>4082.5</v>
      </c>
      <c r="J230" s="32">
        <f t="shared" si="32"/>
        <v>5208.3</v>
      </c>
    </row>
    <row r="231" spans="1:10">
      <c r="A231" s="31" t="s">
        <v>2202</v>
      </c>
      <c r="B231" s="31" t="s">
        <v>7</v>
      </c>
      <c r="C231" s="31" t="s">
        <v>437</v>
      </c>
      <c r="D231" s="40" t="s">
        <v>438</v>
      </c>
      <c r="E231" s="31" t="s">
        <v>194</v>
      </c>
      <c r="F231" s="130">
        <v>40</v>
      </c>
      <c r="G231" s="32">
        <v>140.71</v>
      </c>
      <c r="H231" s="32">
        <f t="shared" si="30"/>
        <v>179.51</v>
      </c>
      <c r="I231" s="32">
        <f t="shared" si="31"/>
        <v>5628.4000000000005</v>
      </c>
      <c r="J231" s="32">
        <f t="shared" si="32"/>
        <v>7180.4</v>
      </c>
    </row>
    <row r="232" spans="1:10">
      <c r="A232" s="31" t="s">
        <v>2203</v>
      </c>
      <c r="B232" s="31" t="s">
        <v>7</v>
      </c>
      <c r="C232" s="31" t="s">
        <v>439</v>
      </c>
      <c r="D232" s="40" t="s">
        <v>440</v>
      </c>
      <c r="E232" s="31" t="s">
        <v>194</v>
      </c>
      <c r="F232" s="130">
        <v>40</v>
      </c>
      <c r="G232" s="32">
        <v>152.1</v>
      </c>
      <c r="H232" s="32">
        <f t="shared" si="30"/>
        <v>194.04</v>
      </c>
      <c r="I232" s="32">
        <f t="shared" si="31"/>
        <v>6084</v>
      </c>
      <c r="J232" s="32">
        <f t="shared" si="32"/>
        <v>7761.5999999999995</v>
      </c>
    </row>
    <row r="233" spans="1:10">
      <c r="A233" s="31" t="s">
        <v>2204</v>
      </c>
      <c r="B233" s="31" t="s">
        <v>7</v>
      </c>
      <c r="C233" s="31" t="s">
        <v>441</v>
      </c>
      <c r="D233" s="40" t="s">
        <v>442</v>
      </c>
      <c r="E233" s="31" t="s">
        <v>194</v>
      </c>
      <c r="F233" s="130">
        <v>20</v>
      </c>
      <c r="G233" s="32">
        <v>156.44999999999999</v>
      </c>
      <c r="H233" s="32">
        <f t="shared" si="30"/>
        <v>199.59</v>
      </c>
      <c r="I233" s="32">
        <f t="shared" si="31"/>
        <v>3129</v>
      </c>
      <c r="J233" s="32">
        <f t="shared" si="32"/>
        <v>3991.8</v>
      </c>
    </row>
    <row r="234" spans="1:10">
      <c r="A234" s="31" t="s">
        <v>2205</v>
      </c>
      <c r="B234" s="31" t="s">
        <v>7</v>
      </c>
      <c r="C234" s="31" t="s">
        <v>443</v>
      </c>
      <c r="D234" s="40" t="s">
        <v>444</v>
      </c>
      <c r="E234" s="31" t="s">
        <v>194</v>
      </c>
      <c r="F234" s="130">
        <v>5</v>
      </c>
      <c r="G234" s="32">
        <v>576.98</v>
      </c>
      <c r="H234" s="32">
        <f t="shared" si="30"/>
        <v>736.09</v>
      </c>
      <c r="I234" s="32">
        <f t="shared" si="31"/>
        <v>2884.9</v>
      </c>
      <c r="J234" s="32">
        <f t="shared" si="32"/>
        <v>3680.4500000000003</v>
      </c>
    </row>
    <row r="235" spans="1:10">
      <c r="A235" s="31" t="s">
        <v>2206</v>
      </c>
      <c r="B235" s="31" t="s">
        <v>7</v>
      </c>
      <c r="C235" s="31" t="s">
        <v>445</v>
      </c>
      <c r="D235" s="40" t="s">
        <v>446</v>
      </c>
      <c r="E235" s="31" t="s">
        <v>194</v>
      </c>
      <c r="F235" s="130">
        <v>40</v>
      </c>
      <c r="G235" s="32">
        <v>68.010000000000005</v>
      </c>
      <c r="H235" s="32">
        <f t="shared" si="30"/>
        <v>86.76</v>
      </c>
      <c r="I235" s="32">
        <f t="shared" si="31"/>
        <v>2720.4</v>
      </c>
      <c r="J235" s="32">
        <f t="shared" si="32"/>
        <v>3470.4</v>
      </c>
    </row>
    <row r="236" spans="1:10">
      <c r="A236" s="31" t="s">
        <v>2207</v>
      </c>
      <c r="B236" s="31" t="s">
        <v>7</v>
      </c>
      <c r="C236" s="31" t="s">
        <v>447</v>
      </c>
      <c r="D236" s="40" t="s">
        <v>448</v>
      </c>
      <c r="E236" s="31" t="s">
        <v>194</v>
      </c>
      <c r="F236" s="130">
        <v>5</v>
      </c>
      <c r="G236" s="32">
        <v>241.41</v>
      </c>
      <c r="H236" s="32">
        <f t="shared" si="30"/>
        <v>307.98</v>
      </c>
      <c r="I236" s="32">
        <f t="shared" si="31"/>
        <v>1207.05</v>
      </c>
      <c r="J236" s="32">
        <f t="shared" si="32"/>
        <v>1539.9</v>
      </c>
    </row>
    <row r="237" spans="1:10">
      <c r="A237" s="31" t="s">
        <v>2208</v>
      </c>
      <c r="B237" s="31" t="s">
        <v>7</v>
      </c>
      <c r="C237" s="31" t="s">
        <v>449</v>
      </c>
      <c r="D237" s="40" t="s">
        <v>450</v>
      </c>
      <c r="E237" s="31" t="s">
        <v>194</v>
      </c>
      <c r="F237" s="130">
        <v>4</v>
      </c>
      <c r="G237" s="32">
        <v>60.03</v>
      </c>
      <c r="H237" s="32">
        <f t="shared" si="30"/>
        <v>76.58</v>
      </c>
      <c r="I237" s="32">
        <f t="shared" si="31"/>
        <v>240.12</v>
      </c>
      <c r="J237" s="32">
        <f t="shared" si="32"/>
        <v>306.32</v>
      </c>
    </row>
    <row r="238" spans="1:10">
      <c r="A238" s="31" t="s">
        <v>2209</v>
      </c>
      <c r="B238" s="31" t="s">
        <v>7</v>
      </c>
      <c r="C238" s="31" t="s">
        <v>451</v>
      </c>
      <c r="D238" s="40" t="s">
        <v>452</v>
      </c>
      <c r="E238" s="31" t="s">
        <v>194</v>
      </c>
      <c r="F238" s="130">
        <v>5</v>
      </c>
      <c r="G238" s="32">
        <v>28.91</v>
      </c>
      <c r="H238" s="32">
        <f t="shared" si="30"/>
        <v>36.880000000000003</v>
      </c>
      <c r="I238" s="32">
        <f t="shared" si="31"/>
        <v>144.55000000000001</v>
      </c>
      <c r="J238" s="32">
        <f t="shared" si="32"/>
        <v>184.4</v>
      </c>
    </row>
    <row r="239" spans="1:10">
      <c r="A239" s="31" t="s">
        <v>2210</v>
      </c>
      <c r="B239" s="31" t="s">
        <v>7</v>
      </c>
      <c r="C239" s="31" t="s">
        <v>453</v>
      </c>
      <c r="D239" s="40" t="s">
        <v>454</v>
      </c>
      <c r="E239" s="31" t="s">
        <v>194</v>
      </c>
      <c r="F239" s="130">
        <v>30</v>
      </c>
      <c r="G239" s="32">
        <v>15.96</v>
      </c>
      <c r="H239" s="32">
        <f t="shared" si="30"/>
        <v>20.36</v>
      </c>
      <c r="I239" s="32">
        <f t="shared" si="31"/>
        <v>478.8</v>
      </c>
      <c r="J239" s="32">
        <f t="shared" si="32"/>
        <v>610.79999999999995</v>
      </c>
    </row>
    <row r="240" spans="1:10">
      <c r="A240" s="31" t="s">
        <v>2211</v>
      </c>
      <c r="B240" s="31" t="s">
        <v>7</v>
      </c>
      <c r="C240" s="31" t="s">
        <v>455</v>
      </c>
      <c r="D240" s="40" t="s">
        <v>456</v>
      </c>
      <c r="E240" s="31" t="s">
        <v>194</v>
      </c>
      <c r="F240" s="130">
        <v>30</v>
      </c>
      <c r="G240" s="32">
        <v>15.96</v>
      </c>
      <c r="H240" s="32">
        <f t="shared" si="30"/>
        <v>20.36</v>
      </c>
      <c r="I240" s="32">
        <f t="shared" si="31"/>
        <v>478.8</v>
      </c>
      <c r="J240" s="32">
        <f t="shared" si="32"/>
        <v>610.79999999999995</v>
      </c>
    </row>
    <row r="241" spans="1:10">
      <c r="A241" s="31" t="s">
        <v>2212</v>
      </c>
      <c r="B241" s="31" t="s">
        <v>7</v>
      </c>
      <c r="C241" s="31" t="s">
        <v>457</v>
      </c>
      <c r="D241" s="40" t="s">
        <v>458</v>
      </c>
      <c r="E241" s="31" t="s">
        <v>194</v>
      </c>
      <c r="F241" s="130">
        <v>5</v>
      </c>
      <c r="G241" s="32">
        <v>15.81</v>
      </c>
      <c r="H241" s="32">
        <f t="shared" si="30"/>
        <v>20.170000000000002</v>
      </c>
      <c r="I241" s="32">
        <f t="shared" si="31"/>
        <v>79.05</v>
      </c>
      <c r="J241" s="32">
        <f t="shared" si="32"/>
        <v>100.85000000000001</v>
      </c>
    </row>
    <row r="242" spans="1:10">
      <c r="A242" s="31" t="s">
        <v>2213</v>
      </c>
      <c r="B242" s="31" t="s">
        <v>7</v>
      </c>
      <c r="C242" s="31" t="s">
        <v>459</v>
      </c>
      <c r="D242" s="40" t="s">
        <v>460</v>
      </c>
      <c r="E242" s="31" t="s">
        <v>194</v>
      </c>
      <c r="F242" s="130">
        <v>30</v>
      </c>
      <c r="G242" s="32">
        <v>16.47</v>
      </c>
      <c r="H242" s="32">
        <f t="shared" si="30"/>
        <v>21.01</v>
      </c>
      <c r="I242" s="32">
        <f t="shared" si="31"/>
        <v>494.09999999999997</v>
      </c>
      <c r="J242" s="32">
        <f t="shared" si="32"/>
        <v>630.30000000000007</v>
      </c>
    </row>
    <row r="243" spans="1:10">
      <c r="A243" s="31" t="s">
        <v>2214</v>
      </c>
      <c r="B243" s="31" t="s">
        <v>7</v>
      </c>
      <c r="C243" s="31" t="s">
        <v>461</v>
      </c>
      <c r="D243" s="40" t="s">
        <v>462</v>
      </c>
      <c r="E243" s="31" t="s">
        <v>194</v>
      </c>
      <c r="F243" s="130">
        <v>30</v>
      </c>
      <c r="G243" s="32">
        <v>16.47</v>
      </c>
      <c r="H243" s="32">
        <f t="shared" si="30"/>
        <v>21.01</v>
      </c>
      <c r="I243" s="32">
        <f t="shared" si="31"/>
        <v>494.09999999999997</v>
      </c>
      <c r="J243" s="32">
        <f t="shared" si="32"/>
        <v>630.30000000000007</v>
      </c>
    </row>
    <row r="244" spans="1:10">
      <c r="A244" s="31" t="s">
        <v>2215</v>
      </c>
      <c r="B244" s="31" t="s">
        <v>7</v>
      </c>
      <c r="C244" s="31" t="s">
        <v>463</v>
      </c>
      <c r="D244" s="40" t="s">
        <v>464</v>
      </c>
      <c r="E244" s="31" t="s">
        <v>194</v>
      </c>
      <c r="F244" s="130">
        <v>30</v>
      </c>
      <c r="G244" s="32">
        <v>16.47</v>
      </c>
      <c r="H244" s="32">
        <f t="shared" si="30"/>
        <v>21.01</v>
      </c>
      <c r="I244" s="32">
        <f t="shared" si="31"/>
        <v>494.09999999999997</v>
      </c>
      <c r="J244" s="32">
        <f t="shared" si="32"/>
        <v>630.30000000000007</v>
      </c>
    </row>
    <row r="245" spans="1:10">
      <c r="A245" s="31" t="s">
        <v>2216</v>
      </c>
      <c r="B245" s="31" t="s">
        <v>7</v>
      </c>
      <c r="C245" s="31" t="s">
        <v>465</v>
      </c>
      <c r="D245" s="40" t="s">
        <v>466</v>
      </c>
      <c r="E245" s="31" t="s">
        <v>194</v>
      </c>
      <c r="F245" s="130">
        <v>30</v>
      </c>
      <c r="G245" s="32">
        <v>16.47</v>
      </c>
      <c r="H245" s="32">
        <f t="shared" si="30"/>
        <v>21.01</v>
      </c>
      <c r="I245" s="32">
        <f t="shared" si="31"/>
        <v>494.09999999999997</v>
      </c>
      <c r="J245" s="32">
        <f t="shared" si="32"/>
        <v>630.30000000000007</v>
      </c>
    </row>
    <row r="246" spans="1:10">
      <c r="A246" s="31" t="s">
        <v>2217</v>
      </c>
      <c r="B246" s="31" t="s">
        <v>7</v>
      </c>
      <c r="C246" s="31" t="s">
        <v>467</v>
      </c>
      <c r="D246" s="40" t="s">
        <v>468</v>
      </c>
      <c r="E246" s="31" t="s">
        <v>194</v>
      </c>
      <c r="F246" s="130">
        <v>30</v>
      </c>
      <c r="G246" s="32">
        <v>16.47</v>
      </c>
      <c r="H246" s="32">
        <f t="shared" si="30"/>
        <v>21.01</v>
      </c>
      <c r="I246" s="32">
        <f t="shared" si="31"/>
        <v>494.09999999999997</v>
      </c>
      <c r="J246" s="32">
        <f t="shared" si="32"/>
        <v>630.30000000000007</v>
      </c>
    </row>
    <row r="247" spans="1:10" ht="25.5">
      <c r="A247" s="31" t="s">
        <v>2218</v>
      </c>
      <c r="B247" s="31" t="s">
        <v>7</v>
      </c>
      <c r="C247" s="31" t="s">
        <v>469</v>
      </c>
      <c r="D247" s="40" t="s">
        <v>470</v>
      </c>
      <c r="E247" s="31" t="s">
        <v>194</v>
      </c>
      <c r="F247" s="130">
        <v>5</v>
      </c>
      <c r="G247" s="32">
        <v>881.15</v>
      </c>
      <c r="H247" s="32">
        <f t="shared" si="30"/>
        <v>1124.1300000000001</v>
      </c>
      <c r="I247" s="32">
        <f t="shared" si="31"/>
        <v>4405.75</v>
      </c>
      <c r="J247" s="32">
        <f t="shared" si="32"/>
        <v>5620.6500000000005</v>
      </c>
    </row>
    <row r="248" spans="1:10" ht="38.25">
      <c r="A248" s="31" t="s">
        <v>2219</v>
      </c>
      <c r="B248" s="31" t="s">
        <v>7</v>
      </c>
      <c r="C248" s="31" t="s">
        <v>471</v>
      </c>
      <c r="D248" s="40" t="s">
        <v>472</v>
      </c>
      <c r="E248" s="31" t="s">
        <v>194</v>
      </c>
      <c r="F248" s="130">
        <v>5</v>
      </c>
      <c r="G248" s="32">
        <v>421.51</v>
      </c>
      <c r="H248" s="32">
        <f t="shared" si="30"/>
        <v>537.74</v>
      </c>
      <c r="I248" s="32">
        <f t="shared" si="31"/>
        <v>2107.5500000000002</v>
      </c>
      <c r="J248" s="32">
        <f t="shared" si="32"/>
        <v>2688.7</v>
      </c>
    </row>
    <row r="249" spans="1:10" ht="25.5">
      <c r="A249" s="31" t="s">
        <v>2220</v>
      </c>
      <c r="B249" s="31" t="s">
        <v>7</v>
      </c>
      <c r="C249" s="31" t="s">
        <v>473</v>
      </c>
      <c r="D249" s="40" t="s">
        <v>474</v>
      </c>
      <c r="E249" s="31" t="s">
        <v>194</v>
      </c>
      <c r="F249" s="130">
        <v>10</v>
      </c>
      <c r="G249" s="32">
        <v>150.65</v>
      </c>
      <c r="H249" s="32">
        <f t="shared" si="30"/>
        <v>192.19</v>
      </c>
      <c r="I249" s="32">
        <f t="shared" si="31"/>
        <v>1506.5</v>
      </c>
      <c r="J249" s="32">
        <f t="shared" si="32"/>
        <v>1921.9</v>
      </c>
    </row>
    <row r="250" spans="1:10" ht="25.5">
      <c r="A250" s="31" t="s">
        <v>2221</v>
      </c>
      <c r="B250" s="31" t="s">
        <v>7</v>
      </c>
      <c r="C250" s="31" t="s">
        <v>475</v>
      </c>
      <c r="D250" s="40" t="s">
        <v>476</v>
      </c>
      <c r="E250" s="31" t="s">
        <v>194</v>
      </c>
      <c r="F250" s="130">
        <v>5</v>
      </c>
      <c r="G250" s="32">
        <v>232.21</v>
      </c>
      <c r="H250" s="32">
        <f t="shared" si="30"/>
        <v>296.24</v>
      </c>
      <c r="I250" s="32">
        <f t="shared" si="31"/>
        <v>1161.05</v>
      </c>
      <c r="J250" s="32">
        <f t="shared" si="32"/>
        <v>1481.2</v>
      </c>
    </row>
    <row r="251" spans="1:10" ht="25.5">
      <c r="A251" s="31" t="s">
        <v>2222</v>
      </c>
      <c r="B251" s="31" t="s">
        <v>7</v>
      </c>
      <c r="C251" s="31" t="s">
        <v>477</v>
      </c>
      <c r="D251" s="40" t="s">
        <v>478</v>
      </c>
      <c r="E251" s="31" t="s">
        <v>194</v>
      </c>
      <c r="F251" s="130">
        <v>5</v>
      </c>
      <c r="G251" s="32">
        <v>129.72999999999999</v>
      </c>
      <c r="H251" s="32">
        <f t="shared" si="30"/>
        <v>165.5</v>
      </c>
      <c r="I251" s="32">
        <f t="shared" si="31"/>
        <v>648.65</v>
      </c>
      <c r="J251" s="32">
        <f t="shared" si="32"/>
        <v>827.5</v>
      </c>
    </row>
    <row r="252" spans="1:10">
      <c r="A252" s="31" t="s">
        <v>2223</v>
      </c>
      <c r="B252" s="31" t="s">
        <v>7</v>
      </c>
      <c r="C252" s="31" t="s">
        <v>479</v>
      </c>
      <c r="D252" s="40" t="s">
        <v>480</v>
      </c>
      <c r="E252" s="31" t="s">
        <v>194</v>
      </c>
      <c r="F252" s="130">
        <v>5</v>
      </c>
      <c r="G252" s="32">
        <v>53.56</v>
      </c>
      <c r="H252" s="32">
        <f t="shared" si="30"/>
        <v>68.33</v>
      </c>
      <c r="I252" s="32">
        <f t="shared" si="31"/>
        <v>267.8</v>
      </c>
      <c r="J252" s="32">
        <f t="shared" si="32"/>
        <v>341.65</v>
      </c>
    </row>
    <row r="253" spans="1:10">
      <c r="A253" s="31" t="s">
        <v>2224</v>
      </c>
      <c r="B253" s="31" t="s">
        <v>7</v>
      </c>
      <c r="C253" s="31" t="s">
        <v>481</v>
      </c>
      <c r="D253" s="40" t="s">
        <v>482</v>
      </c>
      <c r="E253" s="31" t="s">
        <v>194</v>
      </c>
      <c r="F253" s="130">
        <v>5</v>
      </c>
      <c r="G253" s="32">
        <v>61.99</v>
      </c>
      <c r="H253" s="32">
        <f t="shared" si="30"/>
        <v>79.08</v>
      </c>
      <c r="I253" s="32">
        <f t="shared" si="31"/>
        <v>309.95</v>
      </c>
      <c r="J253" s="32">
        <f t="shared" si="32"/>
        <v>395.4</v>
      </c>
    </row>
    <row r="254" spans="1:10">
      <c r="A254" s="31" t="s">
        <v>2225</v>
      </c>
      <c r="B254" s="31" t="s">
        <v>7</v>
      </c>
      <c r="C254" s="31" t="s">
        <v>483</v>
      </c>
      <c r="D254" s="40" t="s">
        <v>484</v>
      </c>
      <c r="E254" s="31" t="s">
        <v>194</v>
      </c>
      <c r="F254" s="130">
        <v>5</v>
      </c>
      <c r="G254" s="32">
        <v>236.4</v>
      </c>
      <c r="H254" s="32">
        <f t="shared" si="30"/>
        <v>301.58999999999997</v>
      </c>
      <c r="I254" s="32">
        <f t="shared" si="31"/>
        <v>1182</v>
      </c>
      <c r="J254" s="32">
        <f t="shared" si="32"/>
        <v>1507.9499999999998</v>
      </c>
    </row>
    <row r="255" spans="1:10">
      <c r="A255" s="33" t="s">
        <v>2751</v>
      </c>
      <c r="B255" s="29"/>
      <c r="C255" s="29"/>
      <c r="D255" s="39" t="s">
        <v>485</v>
      </c>
      <c r="E255" s="29"/>
      <c r="F255" s="131"/>
      <c r="G255" s="30"/>
      <c r="H255" s="30"/>
      <c r="I255" s="30">
        <f>SUBTOTAL(9,I256:I263)</f>
        <v>18754.830000000002</v>
      </c>
      <c r="J255" s="30">
        <f>SUBTOTAL(9,J256:J263)</f>
        <v>23926.23</v>
      </c>
    </row>
    <row r="256" spans="1:10">
      <c r="A256" s="31" t="s">
        <v>2226</v>
      </c>
      <c r="B256" s="31" t="s">
        <v>7</v>
      </c>
      <c r="C256" s="31" t="s">
        <v>486</v>
      </c>
      <c r="D256" s="40" t="s">
        <v>487</v>
      </c>
      <c r="E256" s="31" t="s">
        <v>194</v>
      </c>
      <c r="F256" s="130">
        <v>100</v>
      </c>
      <c r="G256" s="32">
        <v>25.14</v>
      </c>
      <c r="H256" s="32">
        <f t="shared" ref="H256:H263" si="33">ROUND(G256*(1+$G$5),2)</f>
        <v>32.07</v>
      </c>
      <c r="I256" s="32">
        <f t="shared" ref="I256:I263" si="34">F256*G256</f>
        <v>2514</v>
      </c>
      <c r="J256" s="32">
        <f t="shared" ref="J256:J263" si="35">F256*H256</f>
        <v>3207</v>
      </c>
    </row>
    <row r="257" spans="1:10">
      <c r="A257" s="31" t="s">
        <v>2227</v>
      </c>
      <c r="B257" s="31" t="s">
        <v>7</v>
      </c>
      <c r="C257" s="31" t="s">
        <v>488</v>
      </c>
      <c r="D257" s="40" t="s">
        <v>489</v>
      </c>
      <c r="E257" s="31" t="s">
        <v>194</v>
      </c>
      <c r="F257" s="130">
        <v>25</v>
      </c>
      <c r="G257" s="32">
        <v>103.86</v>
      </c>
      <c r="H257" s="32">
        <f t="shared" si="33"/>
        <v>132.5</v>
      </c>
      <c r="I257" s="32">
        <f t="shared" si="34"/>
        <v>2596.5</v>
      </c>
      <c r="J257" s="32">
        <f t="shared" si="35"/>
        <v>3312.5</v>
      </c>
    </row>
    <row r="258" spans="1:10" ht="51">
      <c r="A258" s="31" t="s">
        <v>2228</v>
      </c>
      <c r="B258" s="31" t="s">
        <v>7</v>
      </c>
      <c r="C258" s="31" t="s">
        <v>490</v>
      </c>
      <c r="D258" s="40" t="s">
        <v>491</v>
      </c>
      <c r="E258" s="31" t="s">
        <v>194</v>
      </c>
      <c r="F258" s="130">
        <v>10</v>
      </c>
      <c r="G258" s="32">
        <v>223.14</v>
      </c>
      <c r="H258" s="32">
        <f t="shared" si="33"/>
        <v>284.67</v>
      </c>
      <c r="I258" s="32">
        <f t="shared" si="34"/>
        <v>2231.3999999999996</v>
      </c>
      <c r="J258" s="32">
        <f t="shared" si="35"/>
        <v>2846.7000000000003</v>
      </c>
    </row>
    <row r="259" spans="1:10" ht="38.25">
      <c r="A259" s="31" t="s">
        <v>2229</v>
      </c>
      <c r="B259" s="31" t="s">
        <v>7</v>
      </c>
      <c r="C259" s="31" t="s">
        <v>492</v>
      </c>
      <c r="D259" s="40" t="s">
        <v>493</v>
      </c>
      <c r="E259" s="31" t="s">
        <v>194</v>
      </c>
      <c r="F259" s="130">
        <v>15</v>
      </c>
      <c r="G259" s="32">
        <v>213.75</v>
      </c>
      <c r="H259" s="32">
        <f t="shared" si="33"/>
        <v>272.69</v>
      </c>
      <c r="I259" s="32">
        <f t="shared" si="34"/>
        <v>3206.25</v>
      </c>
      <c r="J259" s="32">
        <f t="shared" si="35"/>
        <v>4090.35</v>
      </c>
    </row>
    <row r="260" spans="1:10" ht="38.25">
      <c r="A260" s="31" t="s">
        <v>2230</v>
      </c>
      <c r="B260" s="31" t="s">
        <v>7</v>
      </c>
      <c r="C260" s="31" t="s">
        <v>494</v>
      </c>
      <c r="D260" s="40" t="s">
        <v>495</v>
      </c>
      <c r="E260" s="31" t="s">
        <v>194</v>
      </c>
      <c r="F260" s="130">
        <v>15</v>
      </c>
      <c r="G260" s="32">
        <v>223.14</v>
      </c>
      <c r="H260" s="32">
        <f t="shared" si="33"/>
        <v>284.67</v>
      </c>
      <c r="I260" s="32">
        <f t="shared" si="34"/>
        <v>3347.1</v>
      </c>
      <c r="J260" s="32">
        <f t="shared" si="35"/>
        <v>4270.05</v>
      </c>
    </row>
    <row r="261" spans="1:10" ht="51">
      <c r="A261" s="31" t="s">
        <v>2231</v>
      </c>
      <c r="B261" s="31" t="s">
        <v>7</v>
      </c>
      <c r="C261" s="31" t="s">
        <v>496</v>
      </c>
      <c r="D261" s="40" t="s">
        <v>497</v>
      </c>
      <c r="E261" s="31" t="s">
        <v>194</v>
      </c>
      <c r="F261" s="130">
        <v>10</v>
      </c>
      <c r="G261" s="32">
        <v>98.37</v>
      </c>
      <c r="H261" s="32">
        <f t="shared" si="33"/>
        <v>125.5</v>
      </c>
      <c r="I261" s="32">
        <f t="shared" si="34"/>
        <v>983.7</v>
      </c>
      <c r="J261" s="32">
        <f t="shared" si="35"/>
        <v>1255</v>
      </c>
    </row>
    <row r="262" spans="1:10">
      <c r="A262" s="31" t="s">
        <v>2232</v>
      </c>
      <c r="B262" s="31" t="s">
        <v>7</v>
      </c>
      <c r="C262" s="31" t="s">
        <v>498</v>
      </c>
      <c r="D262" s="40" t="s">
        <v>499</v>
      </c>
      <c r="E262" s="31" t="s">
        <v>194</v>
      </c>
      <c r="F262" s="130">
        <v>15</v>
      </c>
      <c r="G262" s="32">
        <v>143.36000000000001</v>
      </c>
      <c r="H262" s="32">
        <f t="shared" si="33"/>
        <v>182.89</v>
      </c>
      <c r="I262" s="32">
        <f t="shared" si="34"/>
        <v>2150.4</v>
      </c>
      <c r="J262" s="32">
        <f t="shared" si="35"/>
        <v>2743.35</v>
      </c>
    </row>
    <row r="263" spans="1:10" ht="38.25">
      <c r="A263" s="31" t="s">
        <v>2233</v>
      </c>
      <c r="B263" s="31" t="s">
        <v>7</v>
      </c>
      <c r="C263" s="31" t="s">
        <v>500</v>
      </c>
      <c r="D263" s="40" t="s">
        <v>501</v>
      </c>
      <c r="E263" s="31" t="s">
        <v>194</v>
      </c>
      <c r="F263" s="130">
        <v>3</v>
      </c>
      <c r="G263" s="32">
        <v>575.16</v>
      </c>
      <c r="H263" s="32">
        <f t="shared" si="33"/>
        <v>733.76</v>
      </c>
      <c r="I263" s="32">
        <f t="shared" si="34"/>
        <v>1725.48</v>
      </c>
      <c r="J263" s="32">
        <f t="shared" si="35"/>
        <v>2201.2799999999997</v>
      </c>
    </row>
    <row r="264" spans="1:10">
      <c r="A264" s="33" t="s">
        <v>2752</v>
      </c>
      <c r="B264" s="29"/>
      <c r="C264" s="29"/>
      <c r="D264" s="39" t="s">
        <v>1630</v>
      </c>
      <c r="E264" s="29"/>
      <c r="F264" s="131"/>
      <c r="G264" s="30"/>
      <c r="H264" s="30"/>
      <c r="I264" s="30">
        <f>SUBTOTAL(9,I265:I375)</f>
        <v>357535.48000000004</v>
      </c>
      <c r="J264" s="30">
        <f>SUBTOTAL(9,J265:J375)</f>
        <v>456137.01999999984</v>
      </c>
    </row>
    <row r="265" spans="1:10" ht="38.25">
      <c r="A265" s="31" t="s">
        <v>2234</v>
      </c>
      <c r="B265" s="31" t="s">
        <v>7</v>
      </c>
      <c r="C265" s="31" t="s">
        <v>502</v>
      </c>
      <c r="D265" s="40" t="s">
        <v>503</v>
      </c>
      <c r="E265" s="31" t="s">
        <v>194</v>
      </c>
      <c r="F265" s="130">
        <v>10</v>
      </c>
      <c r="G265" s="32">
        <v>90.52</v>
      </c>
      <c r="H265" s="32">
        <f t="shared" ref="H265:H296" si="36">ROUND(G265*(1+$G$5),2)</f>
        <v>115.48</v>
      </c>
      <c r="I265" s="32">
        <f t="shared" ref="I265:I296" si="37">F265*G265</f>
        <v>905.19999999999993</v>
      </c>
      <c r="J265" s="32">
        <f t="shared" ref="J265:J296" si="38">F265*H265</f>
        <v>1154.8</v>
      </c>
    </row>
    <row r="266" spans="1:10" ht="38.25">
      <c r="A266" s="31" t="s">
        <v>2235</v>
      </c>
      <c r="B266" s="31" t="s">
        <v>7</v>
      </c>
      <c r="C266" s="31" t="s">
        <v>504</v>
      </c>
      <c r="D266" s="40" t="s">
        <v>505</v>
      </c>
      <c r="E266" s="31" t="s">
        <v>194</v>
      </c>
      <c r="F266" s="130">
        <v>10</v>
      </c>
      <c r="G266" s="32">
        <v>157.41999999999999</v>
      </c>
      <c r="H266" s="32">
        <f t="shared" si="36"/>
        <v>200.83</v>
      </c>
      <c r="I266" s="32">
        <f t="shared" si="37"/>
        <v>1574.1999999999998</v>
      </c>
      <c r="J266" s="32">
        <f t="shared" si="38"/>
        <v>2008.3000000000002</v>
      </c>
    </row>
    <row r="267" spans="1:10" ht="25.5">
      <c r="A267" s="31" t="s">
        <v>2236</v>
      </c>
      <c r="B267" s="31" t="s">
        <v>7</v>
      </c>
      <c r="C267" s="31" t="s">
        <v>506</v>
      </c>
      <c r="D267" s="40" t="s">
        <v>507</v>
      </c>
      <c r="E267" s="31" t="s">
        <v>194</v>
      </c>
      <c r="F267" s="130">
        <v>20</v>
      </c>
      <c r="G267" s="32">
        <v>38.119999999999997</v>
      </c>
      <c r="H267" s="32">
        <f t="shared" si="36"/>
        <v>48.63</v>
      </c>
      <c r="I267" s="32">
        <f t="shared" si="37"/>
        <v>762.4</v>
      </c>
      <c r="J267" s="32">
        <f t="shared" si="38"/>
        <v>972.6</v>
      </c>
    </row>
    <row r="268" spans="1:10">
      <c r="A268" s="31" t="s">
        <v>2237</v>
      </c>
      <c r="B268" s="31" t="s">
        <v>7</v>
      </c>
      <c r="C268" s="31" t="s">
        <v>1631</v>
      </c>
      <c r="D268" s="40" t="s">
        <v>1632</v>
      </c>
      <c r="E268" s="31" t="s">
        <v>194</v>
      </c>
      <c r="F268" s="130">
        <v>10</v>
      </c>
      <c r="G268" s="32">
        <v>178.56</v>
      </c>
      <c r="H268" s="32">
        <f t="shared" si="36"/>
        <v>227.8</v>
      </c>
      <c r="I268" s="32">
        <f t="shared" si="37"/>
        <v>1785.6</v>
      </c>
      <c r="J268" s="32">
        <f t="shared" si="38"/>
        <v>2278</v>
      </c>
    </row>
    <row r="269" spans="1:10">
      <c r="A269" s="31" t="s">
        <v>2238</v>
      </c>
      <c r="B269" s="31" t="s">
        <v>7</v>
      </c>
      <c r="C269" s="31" t="s">
        <v>508</v>
      </c>
      <c r="D269" s="40" t="s">
        <v>509</v>
      </c>
      <c r="E269" s="31" t="s">
        <v>510</v>
      </c>
      <c r="F269" s="130">
        <v>100</v>
      </c>
      <c r="G269" s="32">
        <v>22.41</v>
      </c>
      <c r="H269" s="32">
        <f t="shared" si="36"/>
        <v>28.59</v>
      </c>
      <c r="I269" s="32">
        <f t="shared" si="37"/>
        <v>2241</v>
      </c>
      <c r="J269" s="32">
        <f t="shared" si="38"/>
        <v>2859</v>
      </c>
    </row>
    <row r="270" spans="1:10">
      <c r="A270" s="31" t="s">
        <v>2239</v>
      </c>
      <c r="B270" s="31" t="s">
        <v>7</v>
      </c>
      <c r="C270" s="31" t="s">
        <v>511</v>
      </c>
      <c r="D270" s="40" t="s">
        <v>512</v>
      </c>
      <c r="E270" s="31" t="s">
        <v>510</v>
      </c>
      <c r="F270" s="130">
        <v>30</v>
      </c>
      <c r="G270" s="32">
        <v>21.61</v>
      </c>
      <c r="H270" s="32">
        <f t="shared" si="36"/>
        <v>27.57</v>
      </c>
      <c r="I270" s="32">
        <f t="shared" si="37"/>
        <v>648.29999999999995</v>
      </c>
      <c r="J270" s="32">
        <f t="shared" si="38"/>
        <v>827.1</v>
      </c>
    </row>
    <row r="271" spans="1:10">
      <c r="A271" s="31" t="s">
        <v>2240</v>
      </c>
      <c r="B271" s="31" t="s">
        <v>7</v>
      </c>
      <c r="C271" s="31" t="s">
        <v>513</v>
      </c>
      <c r="D271" s="40" t="s">
        <v>514</v>
      </c>
      <c r="E271" s="31" t="s">
        <v>194</v>
      </c>
      <c r="F271" s="130">
        <v>100</v>
      </c>
      <c r="G271" s="32">
        <v>21.88</v>
      </c>
      <c r="H271" s="32">
        <f t="shared" si="36"/>
        <v>27.91</v>
      </c>
      <c r="I271" s="32">
        <f t="shared" si="37"/>
        <v>2188</v>
      </c>
      <c r="J271" s="32">
        <f t="shared" si="38"/>
        <v>2791</v>
      </c>
    </row>
    <row r="272" spans="1:10">
      <c r="A272" s="31" t="s">
        <v>2241</v>
      </c>
      <c r="B272" s="31" t="s">
        <v>7</v>
      </c>
      <c r="C272" s="31" t="s">
        <v>515</v>
      </c>
      <c r="D272" s="40" t="s">
        <v>516</v>
      </c>
      <c r="E272" s="31" t="s">
        <v>194</v>
      </c>
      <c r="F272" s="130">
        <v>30</v>
      </c>
      <c r="G272" s="32">
        <v>17.87</v>
      </c>
      <c r="H272" s="32">
        <f t="shared" si="36"/>
        <v>22.8</v>
      </c>
      <c r="I272" s="32">
        <f t="shared" si="37"/>
        <v>536.1</v>
      </c>
      <c r="J272" s="32">
        <f t="shared" si="38"/>
        <v>684</v>
      </c>
    </row>
    <row r="273" spans="1:10">
      <c r="A273" s="31" t="s">
        <v>2242</v>
      </c>
      <c r="B273" s="31" t="s">
        <v>7</v>
      </c>
      <c r="C273" s="31" t="s">
        <v>517</v>
      </c>
      <c r="D273" s="40" t="s">
        <v>518</v>
      </c>
      <c r="E273" s="31" t="s">
        <v>194</v>
      </c>
      <c r="F273" s="130">
        <v>30</v>
      </c>
      <c r="G273" s="32">
        <v>21.88</v>
      </c>
      <c r="H273" s="32">
        <f t="shared" si="36"/>
        <v>27.91</v>
      </c>
      <c r="I273" s="32">
        <f t="shared" si="37"/>
        <v>656.4</v>
      </c>
      <c r="J273" s="32">
        <f t="shared" si="38"/>
        <v>837.3</v>
      </c>
    </row>
    <row r="274" spans="1:10">
      <c r="A274" s="31" t="s">
        <v>2243</v>
      </c>
      <c r="B274" s="31" t="s">
        <v>7</v>
      </c>
      <c r="C274" s="31" t="s">
        <v>519</v>
      </c>
      <c r="D274" s="40" t="s">
        <v>520</v>
      </c>
      <c r="E274" s="31" t="s">
        <v>194</v>
      </c>
      <c r="F274" s="130">
        <v>15</v>
      </c>
      <c r="G274" s="32">
        <v>17.89</v>
      </c>
      <c r="H274" s="32">
        <f t="shared" si="36"/>
        <v>22.82</v>
      </c>
      <c r="I274" s="32">
        <f t="shared" si="37"/>
        <v>268.35000000000002</v>
      </c>
      <c r="J274" s="32">
        <f t="shared" si="38"/>
        <v>342.3</v>
      </c>
    </row>
    <row r="275" spans="1:10" ht="25.5">
      <c r="A275" s="31" t="s">
        <v>2244</v>
      </c>
      <c r="B275" s="31" t="s">
        <v>48</v>
      </c>
      <c r="C275" s="31" t="s">
        <v>1633</v>
      </c>
      <c r="D275" s="40" t="s">
        <v>1634</v>
      </c>
      <c r="E275" s="31" t="s">
        <v>194</v>
      </c>
      <c r="F275" s="130">
        <v>100</v>
      </c>
      <c r="G275" s="32">
        <v>9.69</v>
      </c>
      <c r="H275" s="32">
        <f t="shared" si="36"/>
        <v>12.36</v>
      </c>
      <c r="I275" s="32">
        <f t="shared" si="37"/>
        <v>969</v>
      </c>
      <c r="J275" s="32">
        <f t="shared" si="38"/>
        <v>1236</v>
      </c>
    </row>
    <row r="276" spans="1:10">
      <c r="A276" s="31" t="s">
        <v>2245</v>
      </c>
      <c r="B276" s="31" t="s">
        <v>7</v>
      </c>
      <c r="C276" s="31" t="s">
        <v>521</v>
      </c>
      <c r="D276" s="40" t="s">
        <v>522</v>
      </c>
      <c r="E276" s="31" t="s">
        <v>194</v>
      </c>
      <c r="F276" s="130">
        <v>10</v>
      </c>
      <c r="G276" s="32">
        <v>153.87</v>
      </c>
      <c r="H276" s="32">
        <f t="shared" si="36"/>
        <v>196.3</v>
      </c>
      <c r="I276" s="32">
        <f t="shared" si="37"/>
        <v>1538.7</v>
      </c>
      <c r="J276" s="32">
        <f t="shared" si="38"/>
        <v>1963</v>
      </c>
    </row>
    <row r="277" spans="1:10">
      <c r="A277" s="31" t="s">
        <v>2246</v>
      </c>
      <c r="B277" s="31" t="s">
        <v>7</v>
      </c>
      <c r="C277" s="31" t="s">
        <v>523</v>
      </c>
      <c r="D277" s="40" t="s">
        <v>524</v>
      </c>
      <c r="E277" s="31" t="s">
        <v>194</v>
      </c>
      <c r="F277" s="130">
        <v>10</v>
      </c>
      <c r="G277" s="32">
        <v>299.89999999999998</v>
      </c>
      <c r="H277" s="32">
        <f t="shared" si="36"/>
        <v>382.6</v>
      </c>
      <c r="I277" s="32">
        <f t="shared" si="37"/>
        <v>2999</v>
      </c>
      <c r="J277" s="32">
        <f t="shared" si="38"/>
        <v>3826</v>
      </c>
    </row>
    <row r="278" spans="1:10">
      <c r="A278" s="31" t="s">
        <v>2247</v>
      </c>
      <c r="B278" s="31" t="s">
        <v>7</v>
      </c>
      <c r="C278" s="31" t="s">
        <v>525</v>
      </c>
      <c r="D278" s="40" t="s">
        <v>526</v>
      </c>
      <c r="E278" s="31" t="s">
        <v>194</v>
      </c>
      <c r="F278" s="130">
        <v>8</v>
      </c>
      <c r="G278" s="32">
        <v>382.79</v>
      </c>
      <c r="H278" s="32">
        <f t="shared" si="36"/>
        <v>488.35</v>
      </c>
      <c r="I278" s="32">
        <f t="shared" si="37"/>
        <v>3062.32</v>
      </c>
      <c r="J278" s="32">
        <f t="shared" si="38"/>
        <v>3906.8</v>
      </c>
    </row>
    <row r="279" spans="1:10">
      <c r="A279" s="31" t="s">
        <v>2248</v>
      </c>
      <c r="B279" s="31" t="s">
        <v>7</v>
      </c>
      <c r="C279" s="31" t="s">
        <v>527</v>
      </c>
      <c r="D279" s="40" t="s">
        <v>528</v>
      </c>
      <c r="E279" s="31" t="s">
        <v>194</v>
      </c>
      <c r="F279" s="130">
        <v>20</v>
      </c>
      <c r="G279" s="32">
        <v>121.08</v>
      </c>
      <c r="H279" s="32">
        <f t="shared" si="36"/>
        <v>154.47</v>
      </c>
      <c r="I279" s="32">
        <f t="shared" si="37"/>
        <v>2421.6</v>
      </c>
      <c r="J279" s="32">
        <f t="shared" si="38"/>
        <v>3089.4</v>
      </c>
    </row>
    <row r="280" spans="1:10">
      <c r="A280" s="31" t="s">
        <v>2249</v>
      </c>
      <c r="B280" s="31" t="s">
        <v>7</v>
      </c>
      <c r="C280" s="31" t="s">
        <v>1635</v>
      </c>
      <c r="D280" s="40" t="s">
        <v>1636</v>
      </c>
      <c r="E280" s="31" t="s">
        <v>194</v>
      </c>
      <c r="F280" s="130">
        <v>3</v>
      </c>
      <c r="G280" s="32">
        <v>668.65</v>
      </c>
      <c r="H280" s="32">
        <f t="shared" si="36"/>
        <v>853.04</v>
      </c>
      <c r="I280" s="32">
        <f t="shared" si="37"/>
        <v>2005.9499999999998</v>
      </c>
      <c r="J280" s="32">
        <f t="shared" si="38"/>
        <v>2559.12</v>
      </c>
    </row>
    <row r="281" spans="1:10">
      <c r="A281" s="31" t="s">
        <v>2250</v>
      </c>
      <c r="B281" s="31" t="s">
        <v>7</v>
      </c>
      <c r="C281" s="31" t="s">
        <v>1637</v>
      </c>
      <c r="D281" s="40" t="s">
        <v>1638</v>
      </c>
      <c r="E281" s="31" t="s">
        <v>194</v>
      </c>
      <c r="F281" s="130">
        <v>3</v>
      </c>
      <c r="G281" s="32">
        <v>901.93</v>
      </c>
      <c r="H281" s="32">
        <f t="shared" si="36"/>
        <v>1150.6400000000001</v>
      </c>
      <c r="I281" s="32">
        <f t="shared" si="37"/>
        <v>2705.79</v>
      </c>
      <c r="J281" s="32">
        <f t="shared" si="38"/>
        <v>3451.92</v>
      </c>
    </row>
    <row r="282" spans="1:10">
      <c r="A282" s="31" t="s">
        <v>2251</v>
      </c>
      <c r="B282" s="31" t="s">
        <v>7</v>
      </c>
      <c r="C282" s="31" t="s">
        <v>1639</v>
      </c>
      <c r="D282" s="40" t="s">
        <v>1640</v>
      </c>
      <c r="E282" s="31" t="s">
        <v>194</v>
      </c>
      <c r="F282" s="130">
        <v>2</v>
      </c>
      <c r="G282" s="32">
        <v>254.92</v>
      </c>
      <c r="H282" s="32">
        <f t="shared" si="36"/>
        <v>325.22000000000003</v>
      </c>
      <c r="I282" s="32">
        <f t="shared" si="37"/>
        <v>509.84</v>
      </c>
      <c r="J282" s="32">
        <f t="shared" si="38"/>
        <v>650.44000000000005</v>
      </c>
    </row>
    <row r="283" spans="1:10" ht="25.5">
      <c r="A283" s="31" t="s">
        <v>2252</v>
      </c>
      <c r="B283" s="141" t="s">
        <v>348</v>
      </c>
      <c r="C283" s="141" t="s">
        <v>1129</v>
      </c>
      <c r="D283" s="142" t="s">
        <v>1641</v>
      </c>
      <c r="E283" s="141" t="s">
        <v>194</v>
      </c>
      <c r="F283" s="143">
        <v>2</v>
      </c>
      <c r="G283" s="144">
        <v>376.22</v>
      </c>
      <c r="H283" s="144">
        <f t="shared" si="36"/>
        <v>479.97</v>
      </c>
      <c r="I283" s="144">
        <f t="shared" si="37"/>
        <v>752.44</v>
      </c>
      <c r="J283" s="144">
        <f t="shared" si="38"/>
        <v>959.94</v>
      </c>
    </row>
    <row r="284" spans="1:10">
      <c r="A284" s="31" t="s">
        <v>2253</v>
      </c>
      <c r="B284" s="31" t="s">
        <v>7</v>
      </c>
      <c r="C284" s="31" t="s">
        <v>529</v>
      </c>
      <c r="D284" s="40" t="s">
        <v>530</v>
      </c>
      <c r="E284" s="31" t="s">
        <v>194</v>
      </c>
      <c r="F284" s="130">
        <v>20</v>
      </c>
      <c r="G284" s="32">
        <v>48.31</v>
      </c>
      <c r="H284" s="32">
        <f t="shared" si="36"/>
        <v>61.63</v>
      </c>
      <c r="I284" s="32">
        <f t="shared" si="37"/>
        <v>966.2</v>
      </c>
      <c r="J284" s="32">
        <f t="shared" si="38"/>
        <v>1232.6000000000001</v>
      </c>
    </row>
    <row r="285" spans="1:10">
      <c r="A285" s="31" t="s">
        <v>2254</v>
      </c>
      <c r="B285" s="31" t="s">
        <v>7</v>
      </c>
      <c r="C285" s="31" t="s">
        <v>531</v>
      </c>
      <c r="D285" s="40" t="s">
        <v>532</v>
      </c>
      <c r="E285" s="31" t="s">
        <v>194</v>
      </c>
      <c r="F285" s="130">
        <v>20</v>
      </c>
      <c r="G285" s="32">
        <v>52.24</v>
      </c>
      <c r="H285" s="32">
        <f t="shared" si="36"/>
        <v>66.650000000000006</v>
      </c>
      <c r="I285" s="32">
        <f t="shared" si="37"/>
        <v>1044.8</v>
      </c>
      <c r="J285" s="32">
        <f t="shared" si="38"/>
        <v>1333</v>
      </c>
    </row>
    <row r="286" spans="1:10" ht="38.25">
      <c r="A286" s="31" t="s">
        <v>2255</v>
      </c>
      <c r="B286" s="31" t="s">
        <v>7</v>
      </c>
      <c r="C286" s="31" t="s">
        <v>1642</v>
      </c>
      <c r="D286" s="40" t="s">
        <v>1643</v>
      </c>
      <c r="E286" s="31" t="s">
        <v>194</v>
      </c>
      <c r="F286" s="130">
        <v>60</v>
      </c>
      <c r="G286" s="32">
        <v>29.88</v>
      </c>
      <c r="H286" s="32">
        <f t="shared" si="36"/>
        <v>38.119999999999997</v>
      </c>
      <c r="I286" s="32">
        <f t="shared" si="37"/>
        <v>1792.8</v>
      </c>
      <c r="J286" s="32">
        <f t="shared" si="38"/>
        <v>2287.1999999999998</v>
      </c>
    </row>
    <row r="287" spans="1:10" ht="38.25">
      <c r="A287" s="31" t="s">
        <v>2256</v>
      </c>
      <c r="B287" s="31" t="s">
        <v>7</v>
      </c>
      <c r="C287" s="31" t="s">
        <v>1644</v>
      </c>
      <c r="D287" s="40" t="s">
        <v>1645</v>
      </c>
      <c r="E287" s="31" t="s">
        <v>194</v>
      </c>
      <c r="F287" s="130">
        <v>300</v>
      </c>
      <c r="G287" s="32">
        <v>11.78</v>
      </c>
      <c r="H287" s="32">
        <f t="shared" si="36"/>
        <v>15.03</v>
      </c>
      <c r="I287" s="32">
        <f t="shared" si="37"/>
        <v>3534</v>
      </c>
      <c r="J287" s="32">
        <f t="shared" si="38"/>
        <v>4509</v>
      </c>
    </row>
    <row r="288" spans="1:10">
      <c r="A288" s="31" t="s">
        <v>2257</v>
      </c>
      <c r="B288" s="31" t="s">
        <v>7</v>
      </c>
      <c r="C288" s="31" t="s">
        <v>533</v>
      </c>
      <c r="D288" s="40" t="s">
        <v>534</v>
      </c>
      <c r="E288" s="31" t="s">
        <v>194</v>
      </c>
      <c r="F288" s="130">
        <v>10</v>
      </c>
      <c r="G288" s="32">
        <v>21.74</v>
      </c>
      <c r="H288" s="32">
        <f t="shared" si="36"/>
        <v>27.73</v>
      </c>
      <c r="I288" s="32">
        <f t="shared" si="37"/>
        <v>217.39999999999998</v>
      </c>
      <c r="J288" s="32">
        <f t="shared" si="38"/>
        <v>277.3</v>
      </c>
    </row>
    <row r="289" spans="1:10" ht="38.25">
      <c r="A289" s="31" t="s">
        <v>2258</v>
      </c>
      <c r="B289" s="31" t="s">
        <v>7</v>
      </c>
      <c r="C289" s="31" t="s">
        <v>1646</v>
      </c>
      <c r="D289" s="40" t="s">
        <v>1647</v>
      </c>
      <c r="E289" s="31" t="s">
        <v>194</v>
      </c>
      <c r="F289" s="130">
        <v>300</v>
      </c>
      <c r="G289" s="32">
        <v>158.61000000000001</v>
      </c>
      <c r="H289" s="32">
        <f t="shared" si="36"/>
        <v>202.35</v>
      </c>
      <c r="I289" s="32">
        <f t="shared" si="37"/>
        <v>47583.000000000007</v>
      </c>
      <c r="J289" s="32">
        <f t="shared" si="38"/>
        <v>60705</v>
      </c>
    </row>
    <row r="290" spans="1:10" ht="38.25">
      <c r="A290" s="31" t="s">
        <v>2259</v>
      </c>
      <c r="B290" s="31" t="s">
        <v>7</v>
      </c>
      <c r="C290" s="31" t="s">
        <v>1648</v>
      </c>
      <c r="D290" s="40" t="s">
        <v>1649</v>
      </c>
      <c r="E290" s="31" t="s">
        <v>194</v>
      </c>
      <c r="F290" s="130">
        <v>50</v>
      </c>
      <c r="G290" s="32">
        <v>125.73</v>
      </c>
      <c r="H290" s="32">
        <f t="shared" si="36"/>
        <v>160.4</v>
      </c>
      <c r="I290" s="32">
        <f t="shared" si="37"/>
        <v>6286.5</v>
      </c>
      <c r="J290" s="32">
        <f t="shared" si="38"/>
        <v>8020</v>
      </c>
    </row>
    <row r="291" spans="1:10" ht="38.25">
      <c r="A291" s="31" t="s">
        <v>2260</v>
      </c>
      <c r="B291" s="31" t="s">
        <v>7</v>
      </c>
      <c r="C291" s="31" t="s">
        <v>1650</v>
      </c>
      <c r="D291" s="40" t="s">
        <v>1651</v>
      </c>
      <c r="E291" s="31" t="s">
        <v>194</v>
      </c>
      <c r="F291" s="130">
        <v>40</v>
      </c>
      <c r="G291" s="32">
        <v>56.31</v>
      </c>
      <c r="H291" s="32">
        <f t="shared" si="36"/>
        <v>71.84</v>
      </c>
      <c r="I291" s="32">
        <f t="shared" si="37"/>
        <v>2252.4</v>
      </c>
      <c r="J291" s="32">
        <f t="shared" si="38"/>
        <v>2873.6000000000004</v>
      </c>
    </row>
    <row r="292" spans="1:10">
      <c r="A292" s="31" t="s">
        <v>2261</v>
      </c>
      <c r="B292" s="31" t="s">
        <v>7</v>
      </c>
      <c r="C292" s="31" t="s">
        <v>535</v>
      </c>
      <c r="D292" s="40" t="s">
        <v>536</v>
      </c>
      <c r="E292" s="31" t="s">
        <v>194</v>
      </c>
      <c r="F292" s="130">
        <v>30</v>
      </c>
      <c r="G292" s="32">
        <v>28.46</v>
      </c>
      <c r="H292" s="32">
        <f t="shared" si="36"/>
        <v>36.31</v>
      </c>
      <c r="I292" s="32">
        <f t="shared" si="37"/>
        <v>853.80000000000007</v>
      </c>
      <c r="J292" s="32">
        <f t="shared" si="38"/>
        <v>1089.3000000000002</v>
      </c>
    </row>
    <row r="293" spans="1:10">
      <c r="A293" s="31" t="s">
        <v>2262</v>
      </c>
      <c r="B293" s="31" t="s">
        <v>7</v>
      </c>
      <c r="C293" s="31" t="s">
        <v>537</v>
      </c>
      <c r="D293" s="40" t="s">
        <v>538</v>
      </c>
      <c r="E293" s="31" t="s">
        <v>194</v>
      </c>
      <c r="F293" s="130">
        <v>50</v>
      </c>
      <c r="G293" s="32">
        <v>34.21</v>
      </c>
      <c r="H293" s="32">
        <f t="shared" si="36"/>
        <v>43.64</v>
      </c>
      <c r="I293" s="32">
        <f t="shared" si="37"/>
        <v>1710.5</v>
      </c>
      <c r="J293" s="32">
        <f t="shared" si="38"/>
        <v>2182</v>
      </c>
    </row>
    <row r="294" spans="1:10">
      <c r="A294" s="31" t="s">
        <v>2263</v>
      </c>
      <c r="B294" s="31" t="s">
        <v>7</v>
      </c>
      <c r="C294" s="31" t="s">
        <v>539</v>
      </c>
      <c r="D294" s="40" t="s">
        <v>540</v>
      </c>
      <c r="E294" s="31" t="s">
        <v>194</v>
      </c>
      <c r="F294" s="130">
        <v>50</v>
      </c>
      <c r="G294" s="32">
        <v>20.100000000000001</v>
      </c>
      <c r="H294" s="32">
        <f t="shared" si="36"/>
        <v>25.64</v>
      </c>
      <c r="I294" s="32">
        <f t="shared" si="37"/>
        <v>1005.0000000000001</v>
      </c>
      <c r="J294" s="32">
        <f t="shared" si="38"/>
        <v>1282</v>
      </c>
    </row>
    <row r="295" spans="1:10">
      <c r="A295" s="31" t="s">
        <v>2264</v>
      </c>
      <c r="B295" s="31" t="s">
        <v>7</v>
      </c>
      <c r="C295" s="31" t="s">
        <v>541</v>
      </c>
      <c r="D295" s="40" t="s">
        <v>542</v>
      </c>
      <c r="E295" s="31" t="s">
        <v>194</v>
      </c>
      <c r="F295" s="130">
        <v>10</v>
      </c>
      <c r="G295" s="32">
        <v>43.3</v>
      </c>
      <c r="H295" s="32">
        <f t="shared" si="36"/>
        <v>55.24</v>
      </c>
      <c r="I295" s="32">
        <f t="shared" si="37"/>
        <v>433</v>
      </c>
      <c r="J295" s="32">
        <f t="shared" si="38"/>
        <v>552.4</v>
      </c>
    </row>
    <row r="296" spans="1:10">
      <c r="A296" s="31" t="s">
        <v>2265</v>
      </c>
      <c r="B296" s="31" t="s">
        <v>7</v>
      </c>
      <c r="C296" s="31" t="s">
        <v>543</v>
      </c>
      <c r="D296" s="40" t="s">
        <v>544</v>
      </c>
      <c r="E296" s="31" t="s">
        <v>194</v>
      </c>
      <c r="F296" s="130">
        <v>30</v>
      </c>
      <c r="G296" s="32">
        <v>29.19</v>
      </c>
      <c r="H296" s="32">
        <f t="shared" si="36"/>
        <v>37.24</v>
      </c>
      <c r="I296" s="32">
        <f t="shared" si="37"/>
        <v>875.7</v>
      </c>
      <c r="J296" s="32">
        <f t="shared" si="38"/>
        <v>1117.2</v>
      </c>
    </row>
    <row r="297" spans="1:10">
      <c r="A297" s="31" t="s">
        <v>2266</v>
      </c>
      <c r="B297" s="31" t="s">
        <v>7</v>
      </c>
      <c r="C297" s="31" t="s">
        <v>545</v>
      </c>
      <c r="D297" s="40" t="s">
        <v>546</v>
      </c>
      <c r="E297" s="31" t="s">
        <v>194</v>
      </c>
      <c r="F297" s="130">
        <v>5</v>
      </c>
      <c r="G297" s="32">
        <v>36.270000000000003</v>
      </c>
      <c r="H297" s="32">
        <f t="shared" ref="H297:H328" si="39">ROUND(G297*(1+$G$5),2)</f>
        <v>46.27</v>
      </c>
      <c r="I297" s="32">
        <f t="shared" ref="I297:I328" si="40">F297*G297</f>
        <v>181.35000000000002</v>
      </c>
      <c r="J297" s="32">
        <f t="shared" ref="J297:J328" si="41">F297*H297</f>
        <v>231.35000000000002</v>
      </c>
    </row>
    <row r="298" spans="1:10">
      <c r="A298" s="31" t="s">
        <v>2267</v>
      </c>
      <c r="B298" s="31" t="s">
        <v>7</v>
      </c>
      <c r="C298" s="31" t="s">
        <v>547</v>
      </c>
      <c r="D298" s="40" t="s">
        <v>548</v>
      </c>
      <c r="E298" s="31" t="s">
        <v>194</v>
      </c>
      <c r="F298" s="130">
        <v>10</v>
      </c>
      <c r="G298" s="32">
        <v>27.31</v>
      </c>
      <c r="H298" s="32">
        <f t="shared" si="39"/>
        <v>34.840000000000003</v>
      </c>
      <c r="I298" s="32">
        <f t="shared" si="40"/>
        <v>273.09999999999997</v>
      </c>
      <c r="J298" s="32">
        <f t="shared" si="41"/>
        <v>348.40000000000003</v>
      </c>
    </row>
    <row r="299" spans="1:10">
      <c r="A299" s="31" t="s">
        <v>2268</v>
      </c>
      <c r="B299" s="31" t="s">
        <v>7</v>
      </c>
      <c r="C299" s="31" t="s">
        <v>549</v>
      </c>
      <c r="D299" s="40" t="s">
        <v>550</v>
      </c>
      <c r="E299" s="31" t="s">
        <v>194</v>
      </c>
      <c r="F299" s="130">
        <v>10</v>
      </c>
      <c r="G299" s="32">
        <v>38.53</v>
      </c>
      <c r="H299" s="32">
        <f t="shared" si="39"/>
        <v>49.15</v>
      </c>
      <c r="I299" s="32">
        <f t="shared" si="40"/>
        <v>385.3</v>
      </c>
      <c r="J299" s="32">
        <f t="shared" si="41"/>
        <v>491.5</v>
      </c>
    </row>
    <row r="300" spans="1:10">
      <c r="A300" s="31" t="s">
        <v>2269</v>
      </c>
      <c r="B300" s="31" t="s">
        <v>7</v>
      </c>
      <c r="C300" s="31" t="s">
        <v>551</v>
      </c>
      <c r="D300" s="40" t="s">
        <v>552</v>
      </c>
      <c r="E300" s="31" t="s">
        <v>194</v>
      </c>
      <c r="F300" s="130">
        <v>20</v>
      </c>
      <c r="G300" s="32">
        <v>24.12</v>
      </c>
      <c r="H300" s="32">
        <f t="shared" si="39"/>
        <v>30.77</v>
      </c>
      <c r="I300" s="32">
        <f t="shared" si="40"/>
        <v>482.40000000000003</v>
      </c>
      <c r="J300" s="32">
        <f t="shared" si="41"/>
        <v>615.4</v>
      </c>
    </row>
    <row r="301" spans="1:10">
      <c r="A301" s="31" t="s">
        <v>2270</v>
      </c>
      <c r="B301" s="31" t="s">
        <v>7</v>
      </c>
      <c r="C301" s="31" t="s">
        <v>553</v>
      </c>
      <c r="D301" s="40" t="s">
        <v>554</v>
      </c>
      <c r="E301" s="31" t="s">
        <v>194</v>
      </c>
      <c r="F301" s="130">
        <v>30</v>
      </c>
      <c r="G301" s="32">
        <v>13.46</v>
      </c>
      <c r="H301" s="32">
        <f t="shared" si="39"/>
        <v>17.170000000000002</v>
      </c>
      <c r="I301" s="32">
        <f t="shared" si="40"/>
        <v>403.8</v>
      </c>
      <c r="J301" s="32">
        <f t="shared" si="41"/>
        <v>515.1</v>
      </c>
    </row>
    <row r="302" spans="1:10">
      <c r="A302" s="31" t="s">
        <v>2271</v>
      </c>
      <c r="B302" s="31" t="s">
        <v>7</v>
      </c>
      <c r="C302" s="31" t="s">
        <v>555</v>
      </c>
      <c r="D302" s="40" t="s">
        <v>556</v>
      </c>
      <c r="E302" s="31" t="s">
        <v>194</v>
      </c>
      <c r="F302" s="130">
        <v>200</v>
      </c>
      <c r="G302" s="32">
        <v>12.61</v>
      </c>
      <c r="H302" s="32">
        <f t="shared" si="39"/>
        <v>16.09</v>
      </c>
      <c r="I302" s="32">
        <f t="shared" si="40"/>
        <v>2522</v>
      </c>
      <c r="J302" s="32">
        <f t="shared" si="41"/>
        <v>3218</v>
      </c>
    </row>
    <row r="303" spans="1:10">
      <c r="A303" s="31" t="s">
        <v>2272</v>
      </c>
      <c r="B303" s="31" t="s">
        <v>7</v>
      </c>
      <c r="C303" s="31" t="s">
        <v>557</v>
      </c>
      <c r="D303" s="40" t="s">
        <v>558</v>
      </c>
      <c r="E303" s="31" t="s">
        <v>194</v>
      </c>
      <c r="F303" s="130">
        <v>50</v>
      </c>
      <c r="G303" s="32">
        <v>9.3699999999999992</v>
      </c>
      <c r="H303" s="32">
        <f t="shared" si="39"/>
        <v>11.95</v>
      </c>
      <c r="I303" s="32">
        <f t="shared" si="40"/>
        <v>468.49999999999994</v>
      </c>
      <c r="J303" s="32">
        <f t="shared" si="41"/>
        <v>597.5</v>
      </c>
    </row>
    <row r="304" spans="1:10" ht="38.25">
      <c r="A304" s="31" t="s">
        <v>2273</v>
      </c>
      <c r="B304" s="31" t="s">
        <v>7</v>
      </c>
      <c r="C304" s="31" t="s">
        <v>1652</v>
      </c>
      <c r="D304" s="40" t="s">
        <v>1653</v>
      </c>
      <c r="E304" s="31" t="s">
        <v>26</v>
      </c>
      <c r="F304" s="130">
        <v>3000</v>
      </c>
      <c r="G304" s="32">
        <v>3.33</v>
      </c>
      <c r="H304" s="32">
        <f t="shared" si="39"/>
        <v>4.25</v>
      </c>
      <c r="I304" s="32">
        <f t="shared" si="40"/>
        <v>9990</v>
      </c>
      <c r="J304" s="32">
        <f t="shared" si="41"/>
        <v>12750</v>
      </c>
    </row>
    <row r="305" spans="1:10" ht="38.25">
      <c r="A305" s="31" t="s">
        <v>2274</v>
      </c>
      <c r="B305" s="31" t="s">
        <v>7</v>
      </c>
      <c r="C305" s="31" t="s">
        <v>1654</v>
      </c>
      <c r="D305" s="40" t="s">
        <v>1655</v>
      </c>
      <c r="E305" s="31" t="s">
        <v>26</v>
      </c>
      <c r="F305" s="130">
        <v>2000</v>
      </c>
      <c r="G305" s="32">
        <v>4.5999999999999996</v>
      </c>
      <c r="H305" s="32">
        <f t="shared" si="39"/>
        <v>5.87</v>
      </c>
      <c r="I305" s="32">
        <f t="shared" si="40"/>
        <v>9200</v>
      </c>
      <c r="J305" s="32">
        <f t="shared" si="41"/>
        <v>11740</v>
      </c>
    </row>
    <row r="306" spans="1:10" ht="38.25">
      <c r="A306" s="31" t="s">
        <v>2275</v>
      </c>
      <c r="B306" s="31" t="s">
        <v>7</v>
      </c>
      <c r="C306" s="31" t="s">
        <v>1656</v>
      </c>
      <c r="D306" s="40" t="s">
        <v>1657</v>
      </c>
      <c r="E306" s="31" t="s">
        <v>26</v>
      </c>
      <c r="F306" s="130">
        <v>1000</v>
      </c>
      <c r="G306" s="32">
        <v>6.55</v>
      </c>
      <c r="H306" s="32">
        <f t="shared" si="39"/>
        <v>8.36</v>
      </c>
      <c r="I306" s="32">
        <f t="shared" si="40"/>
        <v>6550</v>
      </c>
      <c r="J306" s="32">
        <f t="shared" si="41"/>
        <v>8360</v>
      </c>
    </row>
    <row r="307" spans="1:10" ht="25.5">
      <c r="A307" s="31" t="s">
        <v>2276</v>
      </c>
      <c r="B307" s="31" t="s">
        <v>48</v>
      </c>
      <c r="C307" s="31" t="s">
        <v>1658</v>
      </c>
      <c r="D307" s="40" t="s">
        <v>1659</v>
      </c>
      <c r="E307" s="31" t="s">
        <v>26</v>
      </c>
      <c r="F307" s="130">
        <v>500</v>
      </c>
      <c r="G307" s="32">
        <v>5.7</v>
      </c>
      <c r="H307" s="32">
        <f t="shared" si="39"/>
        <v>7.27</v>
      </c>
      <c r="I307" s="32">
        <f t="shared" si="40"/>
        <v>2850</v>
      </c>
      <c r="J307" s="32">
        <f t="shared" si="41"/>
        <v>3635</v>
      </c>
    </row>
    <row r="308" spans="1:10" ht="25.5">
      <c r="A308" s="31" t="s">
        <v>2277</v>
      </c>
      <c r="B308" s="31" t="s">
        <v>48</v>
      </c>
      <c r="C308" s="31" t="s">
        <v>1660</v>
      </c>
      <c r="D308" s="40" t="s">
        <v>1661</v>
      </c>
      <c r="E308" s="31" t="s">
        <v>26</v>
      </c>
      <c r="F308" s="130">
        <v>300</v>
      </c>
      <c r="G308" s="32">
        <v>8.5299999999999994</v>
      </c>
      <c r="H308" s="32">
        <f t="shared" si="39"/>
        <v>10.88</v>
      </c>
      <c r="I308" s="32">
        <f t="shared" si="40"/>
        <v>2559</v>
      </c>
      <c r="J308" s="32">
        <f t="shared" si="41"/>
        <v>3264.0000000000005</v>
      </c>
    </row>
    <row r="309" spans="1:10" ht="25.5">
      <c r="A309" s="31" t="s">
        <v>2278</v>
      </c>
      <c r="B309" s="31" t="s">
        <v>48</v>
      </c>
      <c r="C309" s="31" t="s">
        <v>1662</v>
      </c>
      <c r="D309" s="40" t="s">
        <v>1663</v>
      </c>
      <c r="E309" s="31" t="s">
        <v>26</v>
      </c>
      <c r="F309" s="130">
        <v>300</v>
      </c>
      <c r="G309" s="32">
        <v>12.17</v>
      </c>
      <c r="H309" s="32">
        <f t="shared" si="39"/>
        <v>15.53</v>
      </c>
      <c r="I309" s="32">
        <f t="shared" si="40"/>
        <v>3651</v>
      </c>
      <c r="J309" s="32">
        <f t="shared" si="41"/>
        <v>4659</v>
      </c>
    </row>
    <row r="310" spans="1:10">
      <c r="A310" s="31" t="s">
        <v>2279</v>
      </c>
      <c r="B310" s="31" t="s">
        <v>7</v>
      </c>
      <c r="C310" s="31" t="s">
        <v>559</v>
      </c>
      <c r="D310" s="40" t="s">
        <v>560</v>
      </c>
      <c r="E310" s="31" t="s">
        <v>194</v>
      </c>
      <c r="F310" s="130">
        <v>5</v>
      </c>
      <c r="G310" s="32">
        <v>86.9</v>
      </c>
      <c r="H310" s="32">
        <f t="shared" si="39"/>
        <v>110.86</v>
      </c>
      <c r="I310" s="32">
        <f t="shared" si="40"/>
        <v>434.5</v>
      </c>
      <c r="J310" s="32">
        <f t="shared" si="41"/>
        <v>554.29999999999995</v>
      </c>
    </row>
    <row r="311" spans="1:10">
      <c r="A311" s="31" t="s">
        <v>2280</v>
      </c>
      <c r="B311" s="31" t="s">
        <v>7</v>
      </c>
      <c r="C311" s="31" t="s">
        <v>561</v>
      </c>
      <c r="D311" s="40" t="s">
        <v>562</v>
      </c>
      <c r="E311" s="31" t="s">
        <v>194</v>
      </c>
      <c r="F311" s="130">
        <v>5</v>
      </c>
      <c r="G311" s="32">
        <v>86.9</v>
      </c>
      <c r="H311" s="32">
        <f t="shared" si="39"/>
        <v>110.86</v>
      </c>
      <c r="I311" s="32">
        <f t="shared" si="40"/>
        <v>434.5</v>
      </c>
      <c r="J311" s="32">
        <f t="shared" si="41"/>
        <v>554.29999999999995</v>
      </c>
    </row>
    <row r="312" spans="1:10">
      <c r="A312" s="31" t="s">
        <v>2281</v>
      </c>
      <c r="B312" s="31" t="s">
        <v>7</v>
      </c>
      <c r="C312" s="31" t="s">
        <v>1664</v>
      </c>
      <c r="D312" s="40" t="s">
        <v>1665</v>
      </c>
      <c r="E312" s="31" t="s">
        <v>194</v>
      </c>
      <c r="F312" s="130">
        <v>5</v>
      </c>
      <c r="G312" s="32">
        <v>73.44</v>
      </c>
      <c r="H312" s="32">
        <f t="shared" si="39"/>
        <v>93.69</v>
      </c>
      <c r="I312" s="32">
        <f t="shared" si="40"/>
        <v>367.2</v>
      </c>
      <c r="J312" s="32">
        <f t="shared" si="41"/>
        <v>468.45</v>
      </c>
    </row>
    <row r="313" spans="1:10">
      <c r="A313" s="31" t="s">
        <v>2282</v>
      </c>
      <c r="B313" s="31" t="s">
        <v>7</v>
      </c>
      <c r="C313" s="31" t="s">
        <v>1666</v>
      </c>
      <c r="D313" s="40" t="s">
        <v>1667</v>
      </c>
      <c r="E313" s="31" t="s">
        <v>194</v>
      </c>
      <c r="F313" s="130">
        <v>5</v>
      </c>
      <c r="G313" s="32">
        <v>86.9</v>
      </c>
      <c r="H313" s="32">
        <f t="shared" si="39"/>
        <v>110.86</v>
      </c>
      <c r="I313" s="32">
        <f t="shared" si="40"/>
        <v>434.5</v>
      </c>
      <c r="J313" s="32">
        <f t="shared" si="41"/>
        <v>554.29999999999995</v>
      </c>
    </row>
    <row r="314" spans="1:10">
      <c r="A314" s="31" t="s">
        <v>2283</v>
      </c>
      <c r="B314" s="31" t="s">
        <v>7</v>
      </c>
      <c r="C314" s="31" t="s">
        <v>563</v>
      </c>
      <c r="D314" s="40" t="s">
        <v>564</v>
      </c>
      <c r="E314" s="31" t="s">
        <v>194</v>
      </c>
      <c r="F314" s="130">
        <v>5</v>
      </c>
      <c r="G314" s="32">
        <v>74.59</v>
      </c>
      <c r="H314" s="32">
        <f t="shared" si="39"/>
        <v>95.16</v>
      </c>
      <c r="I314" s="32">
        <f t="shared" si="40"/>
        <v>372.95000000000005</v>
      </c>
      <c r="J314" s="32">
        <f t="shared" si="41"/>
        <v>475.79999999999995</v>
      </c>
    </row>
    <row r="315" spans="1:10">
      <c r="A315" s="31" t="s">
        <v>2284</v>
      </c>
      <c r="B315" s="31" t="s">
        <v>7</v>
      </c>
      <c r="C315" s="31" t="s">
        <v>1668</v>
      </c>
      <c r="D315" s="40" t="s">
        <v>1669</v>
      </c>
      <c r="E315" s="31" t="s">
        <v>194</v>
      </c>
      <c r="F315" s="130">
        <v>5</v>
      </c>
      <c r="G315" s="32">
        <v>74.59</v>
      </c>
      <c r="H315" s="32">
        <f t="shared" si="39"/>
        <v>95.16</v>
      </c>
      <c r="I315" s="32">
        <f t="shared" si="40"/>
        <v>372.95000000000005</v>
      </c>
      <c r="J315" s="32">
        <f t="shared" si="41"/>
        <v>475.79999999999995</v>
      </c>
    </row>
    <row r="316" spans="1:10">
      <c r="A316" s="31" t="s">
        <v>2285</v>
      </c>
      <c r="B316" s="31" t="s">
        <v>7</v>
      </c>
      <c r="C316" s="31" t="s">
        <v>1670</v>
      </c>
      <c r="D316" s="40" t="s">
        <v>1671</v>
      </c>
      <c r="E316" s="31" t="s">
        <v>194</v>
      </c>
      <c r="F316" s="130">
        <v>5</v>
      </c>
      <c r="G316" s="32">
        <v>95.57</v>
      </c>
      <c r="H316" s="32">
        <f t="shared" si="39"/>
        <v>121.92</v>
      </c>
      <c r="I316" s="32">
        <f t="shared" si="40"/>
        <v>477.84999999999997</v>
      </c>
      <c r="J316" s="32">
        <f t="shared" si="41"/>
        <v>609.6</v>
      </c>
    </row>
    <row r="317" spans="1:10">
      <c r="A317" s="31" t="s">
        <v>2286</v>
      </c>
      <c r="B317" s="31" t="s">
        <v>7</v>
      </c>
      <c r="C317" s="31" t="s">
        <v>1672</v>
      </c>
      <c r="D317" s="40" t="s">
        <v>1673</v>
      </c>
      <c r="E317" s="31" t="s">
        <v>194</v>
      </c>
      <c r="F317" s="130">
        <v>5</v>
      </c>
      <c r="G317" s="32">
        <v>95.57</v>
      </c>
      <c r="H317" s="32">
        <f t="shared" si="39"/>
        <v>121.92</v>
      </c>
      <c r="I317" s="32">
        <f t="shared" si="40"/>
        <v>477.84999999999997</v>
      </c>
      <c r="J317" s="32">
        <f t="shared" si="41"/>
        <v>609.6</v>
      </c>
    </row>
    <row r="318" spans="1:10">
      <c r="A318" s="31" t="s">
        <v>2287</v>
      </c>
      <c r="B318" s="31" t="s">
        <v>7</v>
      </c>
      <c r="C318" s="31" t="s">
        <v>1674</v>
      </c>
      <c r="D318" s="40" t="s">
        <v>1675</v>
      </c>
      <c r="E318" s="31" t="s">
        <v>194</v>
      </c>
      <c r="F318" s="130">
        <v>20</v>
      </c>
      <c r="G318" s="32">
        <v>16.93</v>
      </c>
      <c r="H318" s="32">
        <f t="shared" si="39"/>
        <v>21.6</v>
      </c>
      <c r="I318" s="32">
        <f t="shared" si="40"/>
        <v>338.6</v>
      </c>
      <c r="J318" s="32">
        <f t="shared" si="41"/>
        <v>432</v>
      </c>
    </row>
    <row r="319" spans="1:10">
      <c r="A319" s="31" t="s">
        <v>2288</v>
      </c>
      <c r="B319" s="31" t="s">
        <v>7</v>
      </c>
      <c r="C319" s="31" t="s">
        <v>1676</v>
      </c>
      <c r="D319" s="40" t="s">
        <v>1677</v>
      </c>
      <c r="E319" s="31" t="s">
        <v>194</v>
      </c>
      <c r="F319" s="130">
        <v>30</v>
      </c>
      <c r="G319" s="32">
        <v>16.93</v>
      </c>
      <c r="H319" s="32">
        <f t="shared" si="39"/>
        <v>21.6</v>
      </c>
      <c r="I319" s="32">
        <f t="shared" si="40"/>
        <v>507.9</v>
      </c>
      <c r="J319" s="32">
        <f t="shared" si="41"/>
        <v>648</v>
      </c>
    </row>
    <row r="320" spans="1:10">
      <c r="A320" s="31" t="s">
        <v>2289</v>
      </c>
      <c r="B320" s="31" t="s">
        <v>7</v>
      </c>
      <c r="C320" s="31" t="s">
        <v>1678</v>
      </c>
      <c r="D320" s="40" t="s">
        <v>1679</v>
      </c>
      <c r="E320" s="31" t="s">
        <v>194</v>
      </c>
      <c r="F320" s="130">
        <v>30</v>
      </c>
      <c r="G320" s="32">
        <v>16.93</v>
      </c>
      <c r="H320" s="32">
        <f t="shared" si="39"/>
        <v>21.6</v>
      </c>
      <c r="I320" s="32">
        <f t="shared" si="40"/>
        <v>507.9</v>
      </c>
      <c r="J320" s="32">
        <f t="shared" si="41"/>
        <v>648</v>
      </c>
    </row>
    <row r="321" spans="1:10">
      <c r="A321" s="31" t="s">
        <v>2290</v>
      </c>
      <c r="B321" s="31" t="s">
        <v>7</v>
      </c>
      <c r="C321" s="31" t="s">
        <v>565</v>
      </c>
      <c r="D321" s="40" t="s">
        <v>566</v>
      </c>
      <c r="E321" s="31" t="s">
        <v>194</v>
      </c>
      <c r="F321" s="130">
        <v>30</v>
      </c>
      <c r="G321" s="32">
        <v>16.93</v>
      </c>
      <c r="H321" s="32">
        <f t="shared" si="39"/>
        <v>21.6</v>
      </c>
      <c r="I321" s="32">
        <f t="shared" si="40"/>
        <v>507.9</v>
      </c>
      <c r="J321" s="32">
        <f t="shared" si="41"/>
        <v>648</v>
      </c>
    </row>
    <row r="322" spans="1:10">
      <c r="A322" s="31" t="s">
        <v>2291</v>
      </c>
      <c r="B322" s="31" t="s">
        <v>7</v>
      </c>
      <c r="C322" s="31" t="s">
        <v>567</v>
      </c>
      <c r="D322" s="40" t="s">
        <v>568</v>
      </c>
      <c r="E322" s="31" t="s">
        <v>194</v>
      </c>
      <c r="F322" s="130">
        <v>20</v>
      </c>
      <c r="G322" s="32">
        <v>21.71</v>
      </c>
      <c r="H322" s="32">
        <f t="shared" si="39"/>
        <v>27.7</v>
      </c>
      <c r="I322" s="32">
        <f t="shared" si="40"/>
        <v>434.20000000000005</v>
      </c>
      <c r="J322" s="32">
        <f t="shared" si="41"/>
        <v>554</v>
      </c>
    </row>
    <row r="323" spans="1:10">
      <c r="A323" s="31" t="s">
        <v>2292</v>
      </c>
      <c r="B323" s="31" t="s">
        <v>7</v>
      </c>
      <c r="C323" s="31" t="s">
        <v>569</v>
      </c>
      <c r="D323" s="40" t="s">
        <v>570</v>
      </c>
      <c r="E323" s="31" t="s">
        <v>194</v>
      </c>
      <c r="F323" s="130">
        <v>20</v>
      </c>
      <c r="G323" s="32">
        <v>21.71</v>
      </c>
      <c r="H323" s="32">
        <f t="shared" si="39"/>
        <v>27.7</v>
      </c>
      <c r="I323" s="32">
        <f t="shared" si="40"/>
        <v>434.20000000000005</v>
      </c>
      <c r="J323" s="32">
        <f t="shared" si="41"/>
        <v>554</v>
      </c>
    </row>
    <row r="324" spans="1:10">
      <c r="A324" s="31" t="s">
        <v>2293</v>
      </c>
      <c r="B324" s="31" t="s">
        <v>7</v>
      </c>
      <c r="C324" s="31" t="s">
        <v>571</v>
      </c>
      <c r="D324" s="40" t="s">
        <v>572</v>
      </c>
      <c r="E324" s="31" t="s">
        <v>194</v>
      </c>
      <c r="F324" s="130">
        <v>3</v>
      </c>
      <c r="G324" s="32">
        <v>29.46</v>
      </c>
      <c r="H324" s="32">
        <f t="shared" si="39"/>
        <v>37.58</v>
      </c>
      <c r="I324" s="32">
        <f t="shared" si="40"/>
        <v>88.38</v>
      </c>
      <c r="J324" s="32">
        <f t="shared" si="41"/>
        <v>112.74</v>
      </c>
    </row>
    <row r="325" spans="1:10">
      <c r="A325" s="31" t="s">
        <v>2294</v>
      </c>
      <c r="B325" s="31" t="s">
        <v>7</v>
      </c>
      <c r="C325" s="31" t="s">
        <v>573</v>
      </c>
      <c r="D325" s="40" t="s">
        <v>574</v>
      </c>
      <c r="E325" s="31" t="s">
        <v>194</v>
      </c>
      <c r="F325" s="130">
        <v>3</v>
      </c>
      <c r="G325" s="32">
        <v>29.46</v>
      </c>
      <c r="H325" s="32">
        <f t="shared" si="39"/>
        <v>37.58</v>
      </c>
      <c r="I325" s="32">
        <f t="shared" si="40"/>
        <v>88.38</v>
      </c>
      <c r="J325" s="32">
        <f t="shared" si="41"/>
        <v>112.74</v>
      </c>
    </row>
    <row r="326" spans="1:10">
      <c r="A326" s="31" t="s">
        <v>2295</v>
      </c>
      <c r="B326" s="31" t="s">
        <v>7</v>
      </c>
      <c r="C326" s="31" t="s">
        <v>1680</v>
      </c>
      <c r="D326" s="40" t="s">
        <v>1681</v>
      </c>
      <c r="E326" s="31" t="s">
        <v>194</v>
      </c>
      <c r="F326" s="130">
        <v>10</v>
      </c>
      <c r="G326" s="32">
        <v>41.12</v>
      </c>
      <c r="H326" s="32">
        <f t="shared" si="39"/>
        <v>52.46</v>
      </c>
      <c r="I326" s="32">
        <f t="shared" si="40"/>
        <v>411.2</v>
      </c>
      <c r="J326" s="32">
        <f t="shared" si="41"/>
        <v>524.6</v>
      </c>
    </row>
    <row r="327" spans="1:10">
      <c r="A327" s="31" t="s">
        <v>2296</v>
      </c>
      <c r="B327" s="31" t="s">
        <v>7</v>
      </c>
      <c r="C327" s="31" t="s">
        <v>1682</v>
      </c>
      <c r="D327" s="40" t="s">
        <v>1683</v>
      </c>
      <c r="E327" s="31" t="s">
        <v>194</v>
      </c>
      <c r="F327" s="130">
        <v>30</v>
      </c>
      <c r="G327" s="32">
        <v>41.12</v>
      </c>
      <c r="H327" s="32">
        <f t="shared" si="39"/>
        <v>52.46</v>
      </c>
      <c r="I327" s="32">
        <f t="shared" si="40"/>
        <v>1233.5999999999999</v>
      </c>
      <c r="J327" s="32">
        <f t="shared" si="41"/>
        <v>1573.8</v>
      </c>
    </row>
    <row r="328" spans="1:10">
      <c r="A328" s="31" t="s">
        <v>2297</v>
      </c>
      <c r="B328" s="31" t="s">
        <v>7</v>
      </c>
      <c r="C328" s="31" t="s">
        <v>1684</v>
      </c>
      <c r="D328" s="40" t="s">
        <v>1685</v>
      </c>
      <c r="E328" s="31" t="s">
        <v>194</v>
      </c>
      <c r="F328" s="130">
        <v>30</v>
      </c>
      <c r="G328" s="32">
        <v>41.12</v>
      </c>
      <c r="H328" s="32">
        <f t="shared" si="39"/>
        <v>52.46</v>
      </c>
      <c r="I328" s="32">
        <f t="shared" si="40"/>
        <v>1233.5999999999999</v>
      </c>
      <c r="J328" s="32">
        <f t="shared" si="41"/>
        <v>1573.8</v>
      </c>
    </row>
    <row r="329" spans="1:10">
      <c r="A329" s="31" t="s">
        <v>2298</v>
      </c>
      <c r="B329" s="31" t="s">
        <v>7</v>
      </c>
      <c r="C329" s="31" t="s">
        <v>575</v>
      </c>
      <c r="D329" s="40" t="s">
        <v>576</v>
      </c>
      <c r="E329" s="31" t="s">
        <v>194</v>
      </c>
      <c r="F329" s="130">
        <v>50</v>
      </c>
      <c r="G329" s="32">
        <v>41.12</v>
      </c>
      <c r="H329" s="32">
        <f t="shared" ref="H329:H359" si="42">ROUND(G329*(1+$G$5),2)</f>
        <v>52.46</v>
      </c>
      <c r="I329" s="32">
        <f t="shared" ref="I329:I359" si="43">F329*G329</f>
        <v>2056</v>
      </c>
      <c r="J329" s="32">
        <f t="shared" ref="J329:J359" si="44">F329*H329</f>
        <v>2623</v>
      </c>
    </row>
    <row r="330" spans="1:10">
      <c r="A330" s="31" t="s">
        <v>2299</v>
      </c>
      <c r="B330" s="31" t="s">
        <v>7</v>
      </c>
      <c r="C330" s="31" t="s">
        <v>577</v>
      </c>
      <c r="D330" s="40" t="s">
        <v>578</v>
      </c>
      <c r="E330" s="31" t="s">
        <v>194</v>
      </c>
      <c r="F330" s="130">
        <v>20</v>
      </c>
      <c r="G330" s="32">
        <v>42.69</v>
      </c>
      <c r="H330" s="32">
        <f t="shared" si="42"/>
        <v>54.46</v>
      </c>
      <c r="I330" s="32">
        <f t="shared" si="43"/>
        <v>853.8</v>
      </c>
      <c r="J330" s="32">
        <f t="shared" si="44"/>
        <v>1089.2</v>
      </c>
    </row>
    <row r="331" spans="1:10">
      <c r="A331" s="31" t="s">
        <v>2300</v>
      </c>
      <c r="B331" s="31" t="s">
        <v>7</v>
      </c>
      <c r="C331" s="31" t="s">
        <v>1686</v>
      </c>
      <c r="D331" s="40" t="s">
        <v>1687</v>
      </c>
      <c r="E331" s="31" t="s">
        <v>194</v>
      </c>
      <c r="F331" s="130">
        <v>5</v>
      </c>
      <c r="G331" s="32">
        <v>42.69</v>
      </c>
      <c r="H331" s="32">
        <f t="shared" si="42"/>
        <v>54.46</v>
      </c>
      <c r="I331" s="32">
        <f t="shared" si="43"/>
        <v>213.45</v>
      </c>
      <c r="J331" s="32">
        <f t="shared" si="44"/>
        <v>272.3</v>
      </c>
    </row>
    <row r="332" spans="1:10">
      <c r="A332" s="31" t="s">
        <v>2301</v>
      </c>
      <c r="B332" s="31" t="s">
        <v>7</v>
      </c>
      <c r="C332" s="31" t="s">
        <v>1688</v>
      </c>
      <c r="D332" s="40" t="s">
        <v>1689</v>
      </c>
      <c r="E332" s="31" t="s">
        <v>194</v>
      </c>
      <c r="F332" s="130">
        <v>5</v>
      </c>
      <c r="G332" s="32">
        <v>52.21</v>
      </c>
      <c r="H332" s="32">
        <f t="shared" si="42"/>
        <v>66.61</v>
      </c>
      <c r="I332" s="32">
        <f t="shared" si="43"/>
        <v>261.05</v>
      </c>
      <c r="J332" s="32">
        <f t="shared" si="44"/>
        <v>333.05</v>
      </c>
    </row>
    <row r="333" spans="1:10">
      <c r="A333" s="31" t="s">
        <v>2302</v>
      </c>
      <c r="B333" s="31" t="s">
        <v>7</v>
      </c>
      <c r="C333" s="31" t="s">
        <v>1690</v>
      </c>
      <c r="D333" s="40" t="s">
        <v>1691</v>
      </c>
      <c r="E333" s="31" t="s">
        <v>194</v>
      </c>
      <c r="F333" s="130">
        <v>3</v>
      </c>
      <c r="G333" s="32">
        <v>57.07</v>
      </c>
      <c r="H333" s="32">
        <f t="shared" si="42"/>
        <v>72.81</v>
      </c>
      <c r="I333" s="32">
        <f t="shared" si="43"/>
        <v>171.21</v>
      </c>
      <c r="J333" s="32">
        <f t="shared" si="44"/>
        <v>218.43</v>
      </c>
    </row>
    <row r="334" spans="1:10">
      <c r="A334" s="31" t="s">
        <v>2303</v>
      </c>
      <c r="B334" s="31" t="s">
        <v>7</v>
      </c>
      <c r="C334" s="31" t="s">
        <v>579</v>
      </c>
      <c r="D334" s="40" t="s">
        <v>580</v>
      </c>
      <c r="E334" s="31" t="s">
        <v>510</v>
      </c>
      <c r="F334" s="130">
        <v>30</v>
      </c>
      <c r="G334" s="32">
        <v>28.11</v>
      </c>
      <c r="H334" s="32">
        <f t="shared" si="42"/>
        <v>35.86</v>
      </c>
      <c r="I334" s="32">
        <f t="shared" si="43"/>
        <v>843.3</v>
      </c>
      <c r="J334" s="32">
        <f t="shared" si="44"/>
        <v>1075.8</v>
      </c>
    </row>
    <row r="335" spans="1:10">
      <c r="A335" s="31" t="s">
        <v>2304</v>
      </c>
      <c r="B335" s="31" t="s">
        <v>7</v>
      </c>
      <c r="C335" s="31" t="s">
        <v>581</v>
      </c>
      <c r="D335" s="40" t="s">
        <v>582</v>
      </c>
      <c r="E335" s="31" t="s">
        <v>510</v>
      </c>
      <c r="F335" s="130">
        <v>10</v>
      </c>
      <c r="G335" s="32">
        <v>26.71</v>
      </c>
      <c r="H335" s="32">
        <f t="shared" si="42"/>
        <v>34.08</v>
      </c>
      <c r="I335" s="32">
        <f t="shared" si="43"/>
        <v>267.10000000000002</v>
      </c>
      <c r="J335" s="32">
        <f t="shared" si="44"/>
        <v>340.79999999999995</v>
      </c>
    </row>
    <row r="336" spans="1:10">
      <c r="A336" s="31" t="s">
        <v>2305</v>
      </c>
      <c r="B336" s="31" t="s">
        <v>7</v>
      </c>
      <c r="C336" s="31" t="s">
        <v>583</v>
      </c>
      <c r="D336" s="40" t="s">
        <v>584</v>
      </c>
      <c r="E336" s="31" t="s">
        <v>510</v>
      </c>
      <c r="F336" s="130">
        <v>20</v>
      </c>
      <c r="G336" s="32">
        <v>19.920000000000002</v>
      </c>
      <c r="H336" s="32">
        <f t="shared" si="42"/>
        <v>25.41</v>
      </c>
      <c r="I336" s="32">
        <f t="shared" si="43"/>
        <v>398.40000000000003</v>
      </c>
      <c r="J336" s="32">
        <f t="shared" si="44"/>
        <v>508.2</v>
      </c>
    </row>
    <row r="337" spans="1:10">
      <c r="A337" s="31" t="s">
        <v>2306</v>
      </c>
      <c r="B337" s="31" t="s">
        <v>7</v>
      </c>
      <c r="C337" s="31" t="s">
        <v>585</v>
      </c>
      <c r="D337" s="40" t="s">
        <v>586</v>
      </c>
      <c r="E337" s="31" t="s">
        <v>510</v>
      </c>
      <c r="F337" s="130">
        <v>30</v>
      </c>
      <c r="G337" s="32">
        <v>22.78</v>
      </c>
      <c r="H337" s="32">
        <f t="shared" si="42"/>
        <v>29.06</v>
      </c>
      <c r="I337" s="32">
        <f t="shared" si="43"/>
        <v>683.40000000000009</v>
      </c>
      <c r="J337" s="32">
        <f t="shared" si="44"/>
        <v>871.8</v>
      </c>
    </row>
    <row r="338" spans="1:10" ht="25.5">
      <c r="A338" s="31" t="s">
        <v>2307</v>
      </c>
      <c r="B338" s="31" t="s">
        <v>7</v>
      </c>
      <c r="C338" s="31" t="s">
        <v>587</v>
      </c>
      <c r="D338" s="40" t="s">
        <v>588</v>
      </c>
      <c r="E338" s="31" t="s">
        <v>510</v>
      </c>
      <c r="F338" s="130">
        <v>10</v>
      </c>
      <c r="G338" s="32">
        <v>33.57</v>
      </c>
      <c r="H338" s="32">
        <f t="shared" si="42"/>
        <v>42.83</v>
      </c>
      <c r="I338" s="32">
        <f t="shared" si="43"/>
        <v>335.7</v>
      </c>
      <c r="J338" s="32">
        <f t="shared" si="44"/>
        <v>428.29999999999995</v>
      </c>
    </row>
    <row r="339" spans="1:10" ht="25.5">
      <c r="A339" s="31" t="s">
        <v>2308</v>
      </c>
      <c r="B339" s="31" t="s">
        <v>7</v>
      </c>
      <c r="C339" s="31" t="s">
        <v>589</v>
      </c>
      <c r="D339" s="40" t="s">
        <v>590</v>
      </c>
      <c r="E339" s="31" t="s">
        <v>510</v>
      </c>
      <c r="F339" s="130">
        <v>10</v>
      </c>
      <c r="G339" s="32">
        <v>30.6</v>
      </c>
      <c r="H339" s="32">
        <f t="shared" si="42"/>
        <v>39.04</v>
      </c>
      <c r="I339" s="32">
        <f t="shared" si="43"/>
        <v>306</v>
      </c>
      <c r="J339" s="32">
        <f t="shared" si="44"/>
        <v>390.4</v>
      </c>
    </row>
    <row r="340" spans="1:10" ht="25.5">
      <c r="A340" s="31" t="s">
        <v>2309</v>
      </c>
      <c r="B340" s="31" t="s">
        <v>7</v>
      </c>
      <c r="C340" s="31" t="s">
        <v>591</v>
      </c>
      <c r="D340" s="40" t="s">
        <v>592</v>
      </c>
      <c r="E340" s="31" t="s">
        <v>510</v>
      </c>
      <c r="F340" s="130">
        <v>10</v>
      </c>
      <c r="G340" s="32">
        <v>25.35</v>
      </c>
      <c r="H340" s="32">
        <f t="shared" si="42"/>
        <v>32.340000000000003</v>
      </c>
      <c r="I340" s="32">
        <f t="shared" si="43"/>
        <v>253.5</v>
      </c>
      <c r="J340" s="32">
        <f t="shared" si="44"/>
        <v>323.40000000000003</v>
      </c>
    </row>
    <row r="341" spans="1:10" ht="25.5">
      <c r="A341" s="31" t="s">
        <v>2310</v>
      </c>
      <c r="B341" s="31" t="s">
        <v>7</v>
      </c>
      <c r="C341" s="31" t="s">
        <v>593</v>
      </c>
      <c r="D341" s="40" t="s">
        <v>594</v>
      </c>
      <c r="E341" s="31" t="s">
        <v>510</v>
      </c>
      <c r="F341" s="130">
        <v>10</v>
      </c>
      <c r="G341" s="32">
        <v>35.729999999999997</v>
      </c>
      <c r="H341" s="32">
        <f t="shared" si="42"/>
        <v>45.58</v>
      </c>
      <c r="I341" s="32">
        <f t="shared" si="43"/>
        <v>357.29999999999995</v>
      </c>
      <c r="J341" s="32">
        <f t="shared" si="44"/>
        <v>455.79999999999995</v>
      </c>
    </row>
    <row r="342" spans="1:10" ht="25.5">
      <c r="A342" s="31" t="s">
        <v>2311</v>
      </c>
      <c r="B342" s="31" t="s">
        <v>7</v>
      </c>
      <c r="C342" s="31" t="s">
        <v>595</v>
      </c>
      <c r="D342" s="40" t="s">
        <v>596</v>
      </c>
      <c r="E342" s="31" t="s">
        <v>510</v>
      </c>
      <c r="F342" s="130">
        <v>10</v>
      </c>
      <c r="G342" s="32">
        <v>35.17</v>
      </c>
      <c r="H342" s="32">
        <f t="shared" si="42"/>
        <v>44.87</v>
      </c>
      <c r="I342" s="32">
        <f t="shared" si="43"/>
        <v>351.70000000000005</v>
      </c>
      <c r="J342" s="32">
        <f t="shared" si="44"/>
        <v>448.7</v>
      </c>
    </row>
    <row r="343" spans="1:10">
      <c r="A343" s="31" t="s">
        <v>2312</v>
      </c>
      <c r="B343" s="31" t="s">
        <v>7</v>
      </c>
      <c r="C343" s="31" t="s">
        <v>597</v>
      </c>
      <c r="D343" s="40" t="s">
        <v>598</v>
      </c>
      <c r="E343" s="31" t="s">
        <v>510</v>
      </c>
      <c r="F343" s="130">
        <v>10</v>
      </c>
      <c r="G343" s="32">
        <v>26.01</v>
      </c>
      <c r="H343" s="32">
        <f t="shared" si="42"/>
        <v>33.18</v>
      </c>
      <c r="I343" s="32">
        <f t="shared" si="43"/>
        <v>260.10000000000002</v>
      </c>
      <c r="J343" s="32">
        <f t="shared" si="44"/>
        <v>331.8</v>
      </c>
    </row>
    <row r="344" spans="1:10" ht="25.5">
      <c r="A344" s="31" t="s">
        <v>2313</v>
      </c>
      <c r="B344" s="31" t="s">
        <v>7</v>
      </c>
      <c r="C344" s="31" t="s">
        <v>599</v>
      </c>
      <c r="D344" s="40" t="s">
        <v>600</v>
      </c>
      <c r="E344" s="31" t="s">
        <v>510</v>
      </c>
      <c r="F344" s="130">
        <v>10</v>
      </c>
      <c r="G344" s="32">
        <v>39.090000000000003</v>
      </c>
      <c r="H344" s="32">
        <f t="shared" si="42"/>
        <v>49.87</v>
      </c>
      <c r="I344" s="32">
        <f t="shared" si="43"/>
        <v>390.90000000000003</v>
      </c>
      <c r="J344" s="32">
        <f t="shared" si="44"/>
        <v>498.7</v>
      </c>
    </row>
    <row r="345" spans="1:10" ht="25.5">
      <c r="A345" s="31" t="s">
        <v>2314</v>
      </c>
      <c r="B345" s="31" t="s">
        <v>7</v>
      </c>
      <c r="C345" s="31" t="s">
        <v>601</v>
      </c>
      <c r="D345" s="40" t="s">
        <v>602</v>
      </c>
      <c r="E345" s="31" t="s">
        <v>510</v>
      </c>
      <c r="F345" s="130">
        <v>30</v>
      </c>
      <c r="G345" s="32">
        <v>27.19</v>
      </c>
      <c r="H345" s="32">
        <f t="shared" si="42"/>
        <v>34.69</v>
      </c>
      <c r="I345" s="32">
        <f t="shared" si="43"/>
        <v>815.7</v>
      </c>
      <c r="J345" s="32">
        <f t="shared" si="44"/>
        <v>1040.6999999999998</v>
      </c>
    </row>
    <row r="346" spans="1:10">
      <c r="A346" s="31" t="s">
        <v>2315</v>
      </c>
      <c r="B346" s="31" t="s">
        <v>7</v>
      </c>
      <c r="C346" s="31" t="s">
        <v>603</v>
      </c>
      <c r="D346" s="40" t="s">
        <v>604</v>
      </c>
      <c r="E346" s="31" t="s">
        <v>510</v>
      </c>
      <c r="F346" s="130">
        <v>20</v>
      </c>
      <c r="G346" s="32">
        <v>20.91</v>
      </c>
      <c r="H346" s="32">
        <f t="shared" si="42"/>
        <v>26.68</v>
      </c>
      <c r="I346" s="32">
        <f t="shared" si="43"/>
        <v>418.2</v>
      </c>
      <c r="J346" s="32">
        <f t="shared" si="44"/>
        <v>533.6</v>
      </c>
    </row>
    <row r="347" spans="1:10">
      <c r="A347" s="31" t="s">
        <v>2316</v>
      </c>
      <c r="B347" s="31" t="s">
        <v>7</v>
      </c>
      <c r="C347" s="31" t="s">
        <v>605</v>
      </c>
      <c r="D347" s="40" t="s">
        <v>606</v>
      </c>
      <c r="E347" s="31" t="s">
        <v>510</v>
      </c>
      <c r="F347" s="130">
        <v>15</v>
      </c>
      <c r="G347" s="32">
        <v>20.51</v>
      </c>
      <c r="H347" s="32">
        <f t="shared" si="42"/>
        <v>26.17</v>
      </c>
      <c r="I347" s="32">
        <f t="shared" si="43"/>
        <v>307.65000000000003</v>
      </c>
      <c r="J347" s="32">
        <f t="shared" si="44"/>
        <v>392.55</v>
      </c>
    </row>
    <row r="348" spans="1:10">
      <c r="A348" s="31" t="s">
        <v>2317</v>
      </c>
      <c r="B348" s="31" t="s">
        <v>7</v>
      </c>
      <c r="C348" s="31" t="s">
        <v>607</v>
      </c>
      <c r="D348" s="40" t="s">
        <v>608</v>
      </c>
      <c r="E348" s="31" t="s">
        <v>510</v>
      </c>
      <c r="F348" s="130">
        <v>5</v>
      </c>
      <c r="G348" s="32">
        <v>40.06</v>
      </c>
      <c r="H348" s="32">
        <f t="shared" si="42"/>
        <v>51.11</v>
      </c>
      <c r="I348" s="32">
        <f t="shared" si="43"/>
        <v>200.3</v>
      </c>
      <c r="J348" s="32">
        <f t="shared" si="44"/>
        <v>255.55</v>
      </c>
    </row>
    <row r="349" spans="1:10" ht="25.5">
      <c r="A349" s="31" t="s">
        <v>2318</v>
      </c>
      <c r="B349" s="31" t="s">
        <v>7</v>
      </c>
      <c r="C349" s="31" t="s">
        <v>1692</v>
      </c>
      <c r="D349" s="40" t="s">
        <v>1693</v>
      </c>
      <c r="E349" s="31" t="s">
        <v>26</v>
      </c>
      <c r="F349" s="130">
        <v>100</v>
      </c>
      <c r="G349" s="32">
        <v>18.43</v>
      </c>
      <c r="H349" s="32">
        <f t="shared" si="42"/>
        <v>23.51</v>
      </c>
      <c r="I349" s="32">
        <f t="shared" si="43"/>
        <v>1843</v>
      </c>
      <c r="J349" s="32">
        <f t="shared" si="44"/>
        <v>2351</v>
      </c>
    </row>
    <row r="350" spans="1:10" ht="25.5">
      <c r="A350" s="31" t="s">
        <v>2319</v>
      </c>
      <c r="B350" s="31" t="s">
        <v>7</v>
      </c>
      <c r="C350" s="31" t="s">
        <v>1694</v>
      </c>
      <c r="D350" s="40" t="s">
        <v>1695</v>
      </c>
      <c r="E350" s="31" t="s">
        <v>26</v>
      </c>
      <c r="F350" s="130">
        <v>100</v>
      </c>
      <c r="G350" s="32">
        <v>19.53</v>
      </c>
      <c r="H350" s="32">
        <f t="shared" si="42"/>
        <v>24.92</v>
      </c>
      <c r="I350" s="32">
        <f t="shared" si="43"/>
        <v>1953</v>
      </c>
      <c r="J350" s="32">
        <f t="shared" si="44"/>
        <v>2492</v>
      </c>
    </row>
    <row r="351" spans="1:10" ht="25.5">
      <c r="A351" s="31" t="s">
        <v>2320</v>
      </c>
      <c r="B351" s="31" t="s">
        <v>7</v>
      </c>
      <c r="C351" s="31" t="s">
        <v>609</v>
      </c>
      <c r="D351" s="40" t="s">
        <v>610</v>
      </c>
      <c r="E351" s="31" t="s">
        <v>26</v>
      </c>
      <c r="F351" s="130">
        <v>120</v>
      </c>
      <c r="G351" s="32">
        <v>15.17</v>
      </c>
      <c r="H351" s="32">
        <f t="shared" si="42"/>
        <v>19.350000000000001</v>
      </c>
      <c r="I351" s="32">
        <f t="shared" si="43"/>
        <v>1820.4</v>
      </c>
      <c r="J351" s="32">
        <f t="shared" si="44"/>
        <v>2322</v>
      </c>
    </row>
    <row r="352" spans="1:10" ht="25.5">
      <c r="A352" s="31" t="s">
        <v>2321</v>
      </c>
      <c r="B352" s="31" t="s">
        <v>7</v>
      </c>
      <c r="C352" s="31" t="s">
        <v>611</v>
      </c>
      <c r="D352" s="40" t="s">
        <v>612</v>
      </c>
      <c r="E352" s="31" t="s">
        <v>26</v>
      </c>
      <c r="F352" s="130">
        <v>120</v>
      </c>
      <c r="G352" s="32">
        <v>20.86</v>
      </c>
      <c r="H352" s="32">
        <f t="shared" si="42"/>
        <v>26.61</v>
      </c>
      <c r="I352" s="32">
        <f t="shared" si="43"/>
        <v>2503.1999999999998</v>
      </c>
      <c r="J352" s="32">
        <f t="shared" si="44"/>
        <v>3193.2</v>
      </c>
    </row>
    <row r="353" spans="1:10" ht="25.5">
      <c r="A353" s="31" t="s">
        <v>2322</v>
      </c>
      <c r="B353" s="31" t="s">
        <v>7</v>
      </c>
      <c r="C353" s="31" t="s">
        <v>1696</v>
      </c>
      <c r="D353" s="40" t="s">
        <v>1697</v>
      </c>
      <c r="E353" s="31" t="s">
        <v>26</v>
      </c>
      <c r="F353" s="130">
        <v>60</v>
      </c>
      <c r="G353" s="32">
        <v>30.35</v>
      </c>
      <c r="H353" s="32">
        <f t="shared" si="42"/>
        <v>38.72</v>
      </c>
      <c r="I353" s="32">
        <f t="shared" si="43"/>
        <v>1821</v>
      </c>
      <c r="J353" s="32">
        <f t="shared" si="44"/>
        <v>2323.1999999999998</v>
      </c>
    </row>
    <row r="354" spans="1:10" ht="25.5">
      <c r="A354" s="31" t="s">
        <v>2323</v>
      </c>
      <c r="B354" s="31" t="s">
        <v>7</v>
      </c>
      <c r="C354" s="31" t="s">
        <v>1698</v>
      </c>
      <c r="D354" s="40" t="s">
        <v>1699</v>
      </c>
      <c r="E354" s="31" t="s">
        <v>26</v>
      </c>
      <c r="F354" s="130">
        <v>60</v>
      </c>
      <c r="G354" s="32">
        <v>33.79</v>
      </c>
      <c r="H354" s="32">
        <f t="shared" si="42"/>
        <v>43.11</v>
      </c>
      <c r="I354" s="32">
        <f t="shared" si="43"/>
        <v>2027.3999999999999</v>
      </c>
      <c r="J354" s="32">
        <f t="shared" si="44"/>
        <v>2586.6</v>
      </c>
    </row>
    <row r="355" spans="1:10" ht="25.5">
      <c r="A355" s="31" t="s">
        <v>2324</v>
      </c>
      <c r="B355" s="31" t="s">
        <v>7</v>
      </c>
      <c r="C355" s="31" t="s">
        <v>613</v>
      </c>
      <c r="D355" s="40" t="s">
        <v>614</v>
      </c>
      <c r="E355" s="31" t="s">
        <v>26</v>
      </c>
      <c r="F355" s="130">
        <v>300</v>
      </c>
      <c r="G355" s="32">
        <v>5.73</v>
      </c>
      <c r="H355" s="32">
        <f t="shared" si="42"/>
        <v>7.31</v>
      </c>
      <c r="I355" s="32">
        <f t="shared" si="43"/>
        <v>1719.0000000000002</v>
      </c>
      <c r="J355" s="32">
        <f t="shared" si="44"/>
        <v>2193</v>
      </c>
    </row>
    <row r="356" spans="1:10" ht="25.5">
      <c r="A356" s="31" t="s">
        <v>2325</v>
      </c>
      <c r="B356" s="31" t="s">
        <v>7</v>
      </c>
      <c r="C356" s="31" t="s">
        <v>615</v>
      </c>
      <c r="D356" s="40" t="s">
        <v>1626</v>
      </c>
      <c r="E356" s="31" t="s">
        <v>26</v>
      </c>
      <c r="F356" s="130">
        <v>300</v>
      </c>
      <c r="G356" s="32">
        <v>6.18</v>
      </c>
      <c r="H356" s="32">
        <f t="shared" si="42"/>
        <v>7.88</v>
      </c>
      <c r="I356" s="32">
        <f t="shared" si="43"/>
        <v>1854</v>
      </c>
      <c r="J356" s="32">
        <f t="shared" si="44"/>
        <v>2364</v>
      </c>
    </row>
    <row r="357" spans="1:10" ht="38.25">
      <c r="A357" s="31" t="s">
        <v>2326</v>
      </c>
      <c r="B357" s="141" t="s">
        <v>0</v>
      </c>
      <c r="C357" s="141">
        <v>91845</v>
      </c>
      <c r="D357" s="142" t="s">
        <v>1700</v>
      </c>
      <c r="E357" s="141" t="s">
        <v>26</v>
      </c>
      <c r="F357" s="143">
        <v>500</v>
      </c>
      <c r="G357" s="144">
        <v>5.63</v>
      </c>
      <c r="H357" s="144">
        <f t="shared" si="42"/>
        <v>7.18</v>
      </c>
      <c r="I357" s="144">
        <f t="shared" si="43"/>
        <v>2815</v>
      </c>
      <c r="J357" s="144">
        <f t="shared" si="44"/>
        <v>3590</v>
      </c>
    </row>
    <row r="358" spans="1:10" ht="38.25">
      <c r="A358" s="31" t="s">
        <v>2327</v>
      </c>
      <c r="B358" s="141" t="s">
        <v>0</v>
      </c>
      <c r="C358" s="141">
        <v>91847</v>
      </c>
      <c r="D358" s="142" t="s">
        <v>1701</v>
      </c>
      <c r="E358" s="141" t="s">
        <v>26</v>
      </c>
      <c r="F358" s="143">
        <v>300</v>
      </c>
      <c r="G358" s="144">
        <v>8.8000000000000007</v>
      </c>
      <c r="H358" s="144">
        <f t="shared" si="42"/>
        <v>11.23</v>
      </c>
      <c r="I358" s="144">
        <f t="shared" si="43"/>
        <v>2640</v>
      </c>
      <c r="J358" s="144">
        <f t="shared" si="44"/>
        <v>3369</v>
      </c>
    </row>
    <row r="359" spans="1:10" ht="25.5">
      <c r="A359" s="31" t="s">
        <v>2328</v>
      </c>
      <c r="B359" s="31" t="s">
        <v>7</v>
      </c>
      <c r="C359" s="31" t="s">
        <v>1702</v>
      </c>
      <c r="D359" s="40" t="s">
        <v>1703</v>
      </c>
      <c r="E359" s="31" t="s">
        <v>26</v>
      </c>
      <c r="F359" s="130">
        <v>120</v>
      </c>
      <c r="G359" s="32">
        <v>54.51</v>
      </c>
      <c r="H359" s="32">
        <f t="shared" si="42"/>
        <v>69.540000000000006</v>
      </c>
      <c r="I359" s="32">
        <f t="shared" si="43"/>
        <v>6541.2</v>
      </c>
      <c r="J359" s="32">
        <f t="shared" si="44"/>
        <v>8344.8000000000011</v>
      </c>
    </row>
    <row r="360" spans="1:10" ht="25.5">
      <c r="A360" s="31" t="s">
        <v>2329</v>
      </c>
      <c r="B360" s="31" t="s">
        <v>7</v>
      </c>
      <c r="C360" s="31" t="s">
        <v>616</v>
      </c>
      <c r="D360" s="40" t="s">
        <v>617</v>
      </c>
      <c r="E360" s="31" t="s">
        <v>26</v>
      </c>
      <c r="F360" s="130">
        <v>420</v>
      </c>
      <c r="G360" s="32">
        <v>6.82</v>
      </c>
      <c r="H360" s="32">
        <f t="shared" ref="H360:H375" si="45">ROUND(G360*(1+$G$5),2)</f>
        <v>8.6999999999999993</v>
      </c>
      <c r="I360" s="32">
        <f t="shared" ref="I360:I375" si="46">F360*G360</f>
        <v>2864.4</v>
      </c>
      <c r="J360" s="32">
        <f t="shared" ref="J360:J375" si="47">F360*H360</f>
        <v>3653.9999999999995</v>
      </c>
    </row>
    <row r="361" spans="1:10" ht="25.5">
      <c r="A361" s="31" t="s">
        <v>2330</v>
      </c>
      <c r="B361" s="31" t="s">
        <v>7</v>
      </c>
      <c r="C361" s="31" t="s">
        <v>1704</v>
      </c>
      <c r="D361" s="40" t="s">
        <v>1705</v>
      </c>
      <c r="E361" s="31" t="s">
        <v>26</v>
      </c>
      <c r="F361" s="130">
        <v>210</v>
      </c>
      <c r="G361" s="32">
        <v>15.19</v>
      </c>
      <c r="H361" s="32">
        <f t="shared" si="45"/>
        <v>19.38</v>
      </c>
      <c r="I361" s="32">
        <f t="shared" si="46"/>
        <v>3189.9</v>
      </c>
      <c r="J361" s="32">
        <f t="shared" si="47"/>
        <v>4069.7999999999997</v>
      </c>
    </row>
    <row r="362" spans="1:10" ht="38.25">
      <c r="A362" s="31" t="s">
        <v>2331</v>
      </c>
      <c r="B362" s="31" t="s">
        <v>7</v>
      </c>
      <c r="C362" s="31" t="s">
        <v>618</v>
      </c>
      <c r="D362" s="40" t="s">
        <v>619</v>
      </c>
      <c r="E362" s="31" t="s">
        <v>194</v>
      </c>
      <c r="F362" s="130">
        <v>500</v>
      </c>
      <c r="G362" s="32">
        <v>25.86</v>
      </c>
      <c r="H362" s="32">
        <f t="shared" si="45"/>
        <v>32.99</v>
      </c>
      <c r="I362" s="32">
        <f t="shared" si="46"/>
        <v>12930</v>
      </c>
      <c r="J362" s="32">
        <f t="shared" si="47"/>
        <v>16495</v>
      </c>
    </row>
    <row r="363" spans="1:10" ht="38.25">
      <c r="A363" s="31" t="s">
        <v>2332</v>
      </c>
      <c r="B363" s="31" t="s">
        <v>7</v>
      </c>
      <c r="C363" s="31" t="s">
        <v>620</v>
      </c>
      <c r="D363" s="40" t="s">
        <v>621</v>
      </c>
      <c r="E363" s="31" t="s">
        <v>194</v>
      </c>
      <c r="F363" s="130">
        <v>3000</v>
      </c>
      <c r="G363" s="32">
        <v>38.26</v>
      </c>
      <c r="H363" s="32">
        <f t="shared" si="45"/>
        <v>48.81</v>
      </c>
      <c r="I363" s="32">
        <f t="shared" si="46"/>
        <v>114780</v>
      </c>
      <c r="J363" s="32">
        <f t="shared" si="47"/>
        <v>146430</v>
      </c>
    </row>
    <row r="364" spans="1:10">
      <c r="A364" s="31" t="s">
        <v>2333</v>
      </c>
      <c r="B364" s="31" t="s">
        <v>348</v>
      </c>
      <c r="C364" s="31" t="s">
        <v>622</v>
      </c>
      <c r="D364" s="40" t="s">
        <v>623</v>
      </c>
      <c r="E364" s="31" t="s">
        <v>194</v>
      </c>
      <c r="F364" s="130">
        <v>30</v>
      </c>
      <c r="G364" s="32">
        <v>59.82</v>
      </c>
      <c r="H364" s="32">
        <f t="shared" si="45"/>
        <v>76.319999999999993</v>
      </c>
      <c r="I364" s="32">
        <f t="shared" si="46"/>
        <v>1794.6</v>
      </c>
      <c r="J364" s="32">
        <f t="shared" si="47"/>
        <v>2289.6</v>
      </c>
    </row>
    <row r="365" spans="1:10">
      <c r="A365" s="31" t="s">
        <v>2334</v>
      </c>
      <c r="B365" s="31" t="s">
        <v>348</v>
      </c>
      <c r="C365" s="31" t="s">
        <v>624</v>
      </c>
      <c r="D365" s="40" t="s">
        <v>625</v>
      </c>
      <c r="E365" s="31" t="s">
        <v>194</v>
      </c>
      <c r="F365" s="130">
        <v>15</v>
      </c>
      <c r="G365" s="32">
        <v>115.22</v>
      </c>
      <c r="H365" s="32">
        <f t="shared" si="45"/>
        <v>146.99</v>
      </c>
      <c r="I365" s="32">
        <f t="shared" si="46"/>
        <v>1728.3</v>
      </c>
      <c r="J365" s="32">
        <f t="shared" si="47"/>
        <v>2204.8500000000004</v>
      </c>
    </row>
    <row r="366" spans="1:10">
      <c r="A366" s="31" t="s">
        <v>2335</v>
      </c>
      <c r="B366" s="31" t="s">
        <v>348</v>
      </c>
      <c r="C366" s="31" t="s">
        <v>626</v>
      </c>
      <c r="D366" s="40" t="s">
        <v>627</v>
      </c>
      <c r="E366" s="31" t="s">
        <v>194</v>
      </c>
      <c r="F366" s="130">
        <v>10</v>
      </c>
      <c r="G366" s="32">
        <v>140.22</v>
      </c>
      <c r="H366" s="32">
        <f t="shared" si="45"/>
        <v>178.89</v>
      </c>
      <c r="I366" s="32">
        <f t="shared" si="46"/>
        <v>1402.2</v>
      </c>
      <c r="J366" s="32">
        <f t="shared" si="47"/>
        <v>1788.8999999999999</v>
      </c>
    </row>
    <row r="367" spans="1:10" ht="25.5">
      <c r="A367" s="31" t="s">
        <v>2336</v>
      </c>
      <c r="B367" s="31" t="s">
        <v>348</v>
      </c>
      <c r="C367" s="31" t="s">
        <v>628</v>
      </c>
      <c r="D367" s="40" t="s">
        <v>629</v>
      </c>
      <c r="E367" s="31" t="s">
        <v>194</v>
      </c>
      <c r="F367" s="130">
        <v>150</v>
      </c>
      <c r="G367" s="32">
        <v>14.06</v>
      </c>
      <c r="H367" s="32">
        <f t="shared" si="45"/>
        <v>17.940000000000001</v>
      </c>
      <c r="I367" s="32">
        <f t="shared" si="46"/>
        <v>2109</v>
      </c>
      <c r="J367" s="32">
        <f t="shared" si="47"/>
        <v>2691</v>
      </c>
    </row>
    <row r="368" spans="1:10">
      <c r="A368" s="31" t="s">
        <v>2337</v>
      </c>
      <c r="B368" s="31" t="s">
        <v>48</v>
      </c>
      <c r="C368" s="88" t="s">
        <v>1706</v>
      </c>
      <c r="D368" s="89" t="s">
        <v>1707</v>
      </c>
      <c r="E368" s="88" t="s">
        <v>194</v>
      </c>
      <c r="F368" s="128">
        <v>10</v>
      </c>
      <c r="G368" s="32">
        <v>42.9</v>
      </c>
      <c r="H368" s="32">
        <f t="shared" si="45"/>
        <v>54.73</v>
      </c>
      <c r="I368" s="32">
        <f t="shared" si="46"/>
        <v>429</v>
      </c>
      <c r="J368" s="32">
        <f t="shared" si="47"/>
        <v>547.29999999999995</v>
      </c>
    </row>
    <row r="369" spans="1:10">
      <c r="A369" s="31" t="s">
        <v>2338</v>
      </c>
      <c r="B369" s="31" t="s">
        <v>348</v>
      </c>
      <c r="C369" s="31" t="s">
        <v>1128</v>
      </c>
      <c r="D369" s="40" t="s">
        <v>1708</v>
      </c>
      <c r="E369" s="31" t="s">
        <v>194</v>
      </c>
      <c r="F369" s="130">
        <v>30</v>
      </c>
      <c r="G369" s="32">
        <v>407.87</v>
      </c>
      <c r="H369" s="32">
        <f t="shared" si="45"/>
        <v>520.34</v>
      </c>
      <c r="I369" s="32">
        <f t="shared" si="46"/>
        <v>12236.1</v>
      </c>
      <c r="J369" s="32">
        <f t="shared" si="47"/>
        <v>15610.2</v>
      </c>
    </row>
    <row r="370" spans="1:10">
      <c r="A370" s="31" t="s">
        <v>2339</v>
      </c>
      <c r="B370" s="31" t="s">
        <v>7</v>
      </c>
      <c r="C370" s="31" t="s">
        <v>1709</v>
      </c>
      <c r="D370" s="40" t="s">
        <v>1710</v>
      </c>
      <c r="E370" s="31" t="s">
        <v>194</v>
      </c>
      <c r="F370" s="130">
        <v>3</v>
      </c>
      <c r="G370" s="32">
        <v>973.25</v>
      </c>
      <c r="H370" s="32">
        <f t="shared" si="45"/>
        <v>1241.6300000000001</v>
      </c>
      <c r="I370" s="32">
        <f t="shared" si="46"/>
        <v>2919.75</v>
      </c>
      <c r="J370" s="32">
        <f t="shared" si="47"/>
        <v>3724.8900000000003</v>
      </c>
    </row>
    <row r="371" spans="1:10">
      <c r="A371" s="31" t="s">
        <v>2340</v>
      </c>
      <c r="B371" s="31" t="s">
        <v>7</v>
      </c>
      <c r="C371" s="31" t="s">
        <v>1711</v>
      </c>
      <c r="D371" s="40" t="s">
        <v>1712</v>
      </c>
      <c r="E371" s="31" t="s">
        <v>194</v>
      </c>
      <c r="F371" s="130">
        <v>3</v>
      </c>
      <c r="G371" s="32">
        <v>1011.09</v>
      </c>
      <c r="H371" s="32">
        <f t="shared" si="45"/>
        <v>1289.9100000000001</v>
      </c>
      <c r="I371" s="32">
        <f t="shared" si="46"/>
        <v>3033.27</v>
      </c>
      <c r="J371" s="32">
        <f t="shared" si="47"/>
        <v>3869.7300000000005</v>
      </c>
    </row>
    <row r="372" spans="1:10">
      <c r="A372" s="31" t="s">
        <v>2341</v>
      </c>
      <c r="B372" s="31" t="s">
        <v>7</v>
      </c>
      <c r="C372" s="31" t="s">
        <v>1713</v>
      </c>
      <c r="D372" s="40" t="s">
        <v>1714</v>
      </c>
      <c r="E372" s="31" t="s">
        <v>194</v>
      </c>
      <c r="F372" s="130">
        <v>3</v>
      </c>
      <c r="G372" s="32">
        <v>1418.3</v>
      </c>
      <c r="H372" s="32">
        <f t="shared" si="45"/>
        <v>1809.41</v>
      </c>
      <c r="I372" s="32">
        <f t="shared" si="46"/>
        <v>4254.8999999999996</v>
      </c>
      <c r="J372" s="32">
        <f t="shared" si="47"/>
        <v>5428.2300000000005</v>
      </c>
    </row>
    <row r="373" spans="1:10">
      <c r="A373" s="31" t="s">
        <v>2342</v>
      </c>
      <c r="B373" s="31" t="s">
        <v>7</v>
      </c>
      <c r="C373" s="31" t="s">
        <v>1715</v>
      </c>
      <c r="D373" s="40" t="s">
        <v>1716</v>
      </c>
      <c r="E373" s="31" t="s">
        <v>194</v>
      </c>
      <c r="F373" s="130">
        <v>3</v>
      </c>
      <c r="G373" s="32">
        <v>1510.18</v>
      </c>
      <c r="H373" s="32">
        <f t="shared" si="45"/>
        <v>1926.62</v>
      </c>
      <c r="I373" s="32">
        <f t="shared" si="46"/>
        <v>4530.54</v>
      </c>
      <c r="J373" s="32">
        <f t="shared" si="47"/>
        <v>5779.86</v>
      </c>
    </row>
    <row r="374" spans="1:10">
      <c r="A374" s="31" t="s">
        <v>2343</v>
      </c>
      <c r="B374" s="31" t="s">
        <v>7</v>
      </c>
      <c r="C374" s="31" t="s">
        <v>1717</v>
      </c>
      <c r="D374" s="40" t="s">
        <v>1718</v>
      </c>
      <c r="E374" s="31" t="s">
        <v>194</v>
      </c>
      <c r="F374" s="130">
        <v>3</v>
      </c>
      <c r="G374" s="32">
        <v>1903.62</v>
      </c>
      <c r="H374" s="32">
        <f t="shared" si="45"/>
        <v>2428.56</v>
      </c>
      <c r="I374" s="32">
        <f t="shared" si="46"/>
        <v>5710.86</v>
      </c>
      <c r="J374" s="32">
        <f t="shared" si="47"/>
        <v>7285.68</v>
      </c>
    </row>
    <row r="375" spans="1:10">
      <c r="A375" s="31" t="s">
        <v>2344</v>
      </c>
      <c r="B375" s="31" t="s">
        <v>7</v>
      </c>
      <c r="C375" s="31" t="s">
        <v>1993</v>
      </c>
      <c r="D375" s="40" t="s">
        <v>1994</v>
      </c>
      <c r="E375" s="31" t="s">
        <v>194</v>
      </c>
      <c r="F375" s="130">
        <v>120</v>
      </c>
      <c r="G375" s="32">
        <v>4.84</v>
      </c>
      <c r="H375" s="32">
        <f t="shared" si="45"/>
        <v>6.17</v>
      </c>
      <c r="I375" s="32">
        <f t="shared" si="46"/>
        <v>580.79999999999995</v>
      </c>
      <c r="J375" s="32">
        <f t="shared" si="47"/>
        <v>740.4</v>
      </c>
    </row>
    <row r="376" spans="1:10">
      <c r="A376" s="33" t="s">
        <v>2753</v>
      </c>
      <c r="B376" s="29"/>
      <c r="C376" s="29"/>
      <c r="D376" s="39" t="s">
        <v>630</v>
      </c>
      <c r="E376" s="126" t="s">
        <v>194</v>
      </c>
      <c r="F376" s="131"/>
      <c r="G376" s="30"/>
      <c r="H376" s="30"/>
      <c r="I376" s="30">
        <f>SUBTOTAL(9,I377:I384)</f>
        <v>28484.450000000004</v>
      </c>
      <c r="J376" s="30">
        <f>SUBTOTAL(9,J377:J384)</f>
        <v>36340.15</v>
      </c>
    </row>
    <row r="377" spans="1:10">
      <c r="A377" s="31" t="s">
        <v>2345</v>
      </c>
      <c r="B377" s="31" t="s">
        <v>7</v>
      </c>
      <c r="C377" s="31" t="s">
        <v>631</v>
      </c>
      <c r="D377" s="40" t="s">
        <v>632</v>
      </c>
      <c r="E377" s="31" t="s">
        <v>194</v>
      </c>
      <c r="F377" s="130">
        <v>20</v>
      </c>
      <c r="G377" s="32">
        <v>9.09</v>
      </c>
      <c r="H377" s="32">
        <f t="shared" ref="H377:H384" si="48">ROUND(G377*(1+$G$5),2)</f>
        <v>11.6</v>
      </c>
      <c r="I377" s="32">
        <f t="shared" ref="I377:I384" si="49">F377*G377</f>
        <v>181.8</v>
      </c>
      <c r="J377" s="32">
        <f t="shared" ref="J377:J384" si="50">F377*H377</f>
        <v>232</v>
      </c>
    </row>
    <row r="378" spans="1:10">
      <c r="A378" s="31" t="s">
        <v>2346</v>
      </c>
      <c r="B378" s="31" t="s">
        <v>7</v>
      </c>
      <c r="C378" s="31" t="s">
        <v>633</v>
      </c>
      <c r="D378" s="40" t="s">
        <v>634</v>
      </c>
      <c r="E378" s="31" t="s">
        <v>194</v>
      </c>
      <c r="F378" s="130">
        <v>80</v>
      </c>
      <c r="G378" s="32">
        <v>8.8699999999999992</v>
      </c>
      <c r="H378" s="32">
        <f t="shared" si="48"/>
        <v>11.32</v>
      </c>
      <c r="I378" s="32">
        <f t="shared" si="49"/>
        <v>709.59999999999991</v>
      </c>
      <c r="J378" s="32">
        <f t="shared" si="50"/>
        <v>905.6</v>
      </c>
    </row>
    <row r="379" spans="1:10">
      <c r="A379" s="31" t="s">
        <v>2347</v>
      </c>
      <c r="B379" s="31" t="s">
        <v>7</v>
      </c>
      <c r="C379" s="31" t="s">
        <v>635</v>
      </c>
      <c r="D379" s="40" t="s">
        <v>636</v>
      </c>
      <c r="E379" s="31" t="s">
        <v>194</v>
      </c>
      <c r="F379" s="130">
        <v>20</v>
      </c>
      <c r="G379" s="32">
        <v>9.09</v>
      </c>
      <c r="H379" s="32">
        <f t="shared" si="48"/>
        <v>11.6</v>
      </c>
      <c r="I379" s="32">
        <f t="shared" si="49"/>
        <v>181.8</v>
      </c>
      <c r="J379" s="32">
        <f t="shared" si="50"/>
        <v>232</v>
      </c>
    </row>
    <row r="380" spans="1:10" ht="38.25">
      <c r="A380" s="31" t="s">
        <v>2348</v>
      </c>
      <c r="B380" s="31" t="s">
        <v>7</v>
      </c>
      <c r="C380" s="31" t="s">
        <v>637</v>
      </c>
      <c r="D380" s="40" t="s">
        <v>638</v>
      </c>
      <c r="E380" s="31" t="s">
        <v>194</v>
      </c>
      <c r="F380" s="130">
        <v>100</v>
      </c>
      <c r="G380" s="32">
        <v>234.43</v>
      </c>
      <c r="H380" s="32">
        <f t="shared" si="48"/>
        <v>299.08</v>
      </c>
      <c r="I380" s="32">
        <f t="shared" si="49"/>
        <v>23443</v>
      </c>
      <c r="J380" s="32">
        <f t="shared" si="50"/>
        <v>29908</v>
      </c>
    </row>
    <row r="381" spans="1:10" ht="51">
      <c r="A381" s="31" t="s">
        <v>2349</v>
      </c>
      <c r="B381" s="31" t="s">
        <v>7</v>
      </c>
      <c r="C381" s="31" t="s">
        <v>639</v>
      </c>
      <c r="D381" s="40" t="s">
        <v>640</v>
      </c>
      <c r="E381" s="31" t="s">
        <v>194</v>
      </c>
      <c r="F381" s="130">
        <v>10</v>
      </c>
      <c r="G381" s="32">
        <v>183.43</v>
      </c>
      <c r="H381" s="32">
        <f t="shared" si="48"/>
        <v>234.01</v>
      </c>
      <c r="I381" s="32">
        <f t="shared" si="49"/>
        <v>1834.3000000000002</v>
      </c>
      <c r="J381" s="32">
        <f t="shared" si="50"/>
        <v>2340.1</v>
      </c>
    </row>
    <row r="382" spans="1:10" ht="51">
      <c r="A382" s="31" t="s">
        <v>2350</v>
      </c>
      <c r="B382" s="31" t="s">
        <v>7</v>
      </c>
      <c r="C382" s="31" t="s">
        <v>641</v>
      </c>
      <c r="D382" s="40" t="s">
        <v>642</v>
      </c>
      <c r="E382" s="31" t="s">
        <v>194</v>
      </c>
      <c r="F382" s="130">
        <v>5</v>
      </c>
      <c r="G382" s="32">
        <v>183.43</v>
      </c>
      <c r="H382" s="32">
        <f t="shared" si="48"/>
        <v>234.01</v>
      </c>
      <c r="I382" s="32">
        <f t="shared" si="49"/>
        <v>917.15000000000009</v>
      </c>
      <c r="J382" s="32">
        <f t="shared" si="50"/>
        <v>1170.05</v>
      </c>
    </row>
    <row r="383" spans="1:10">
      <c r="A383" s="31" t="s">
        <v>2351</v>
      </c>
      <c r="B383" s="31" t="s">
        <v>7</v>
      </c>
      <c r="C383" s="31" t="s">
        <v>643</v>
      </c>
      <c r="D383" s="40" t="s">
        <v>644</v>
      </c>
      <c r="E383" s="31" t="s">
        <v>194</v>
      </c>
      <c r="F383" s="130">
        <v>10</v>
      </c>
      <c r="G383" s="32">
        <v>51.84</v>
      </c>
      <c r="H383" s="32">
        <f t="shared" si="48"/>
        <v>66.14</v>
      </c>
      <c r="I383" s="32">
        <f t="shared" si="49"/>
        <v>518.40000000000009</v>
      </c>
      <c r="J383" s="32">
        <f t="shared" si="50"/>
        <v>661.4</v>
      </c>
    </row>
    <row r="384" spans="1:10">
      <c r="A384" s="31" t="s">
        <v>2352</v>
      </c>
      <c r="B384" s="31" t="s">
        <v>7</v>
      </c>
      <c r="C384" s="31" t="s">
        <v>645</v>
      </c>
      <c r="D384" s="40" t="s">
        <v>646</v>
      </c>
      <c r="E384" s="31" t="s">
        <v>194</v>
      </c>
      <c r="F384" s="130">
        <v>10</v>
      </c>
      <c r="G384" s="32">
        <v>69.84</v>
      </c>
      <c r="H384" s="32">
        <f t="shared" si="48"/>
        <v>89.1</v>
      </c>
      <c r="I384" s="32">
        <f t="shared" si="49"/>
        <v>698.40000000000009</v>
      </c>
      <c r="J384" s="32">
        <f t="shared" si="50"/>
        <v>891</v>
      </c>
    </row>
    <row r="385" spans="1:10">
      <c r="A385" s="33" t="s">
        <v>2754</v>
      </c>
      <c r="B385" s="29"/>
      <c r="C385" s="29"/>
      <c r="D385" s="39" t="s">
        <v>647</v>
      </c>
      <c r="E385" s="29"/>
      <c r="F385" s="131"/>
      <c r="G385" s="30"/>
      <c r="H385" s="30"/>
      <c r="I385" s="30">
        <f>SUBTOTAL(9,I386:I396)</f>
        <v>45433.3</v>
      </c>
      <c r="J385" s="30">
        <f>SUBTOTAL(9,J386:J396)</f>
        <v>57961.900000000009</v>
      </c>
    </row>
    <row r="386" spans="1:10" ht="25.5">
      <c r="A386" s="31" t="s">
        <v>2353</v>
      </c>
      <c r="B386" s="31" t="s">
        <v>7</v>
      </c>
      <c r="C386" s="31" t="s">
        <v>648</v>
      </c>
      <c r="D386" s="40" t="s">
        <v>649</v>
      </c>
      <c r="E386" s="31" t="s">
        <v>194</v>
      </c>
      <c r="F386" s="130">
        <v>30</v>
      </c>
      <c r="G386" s="32">
        <v>128.97</v>
      </c>
      <c r="H386" s="32">
        <f t="shared" ref="H386:H396" si="51">ROUND(G386*(1+$G$5),2)</f>
        <v>164.53</v>
      </c>
      <c r="I386" s="32">
        <f t="shared" ref="I386:I396" si="52">F386*G386</f>
        <v>3869.1</v>
      </c>
      <c r="J386" s="32">
        <f t="shared" ref="J386:J396" si="53">F386*H386</f>
        <v>4935.8999999999996</v>
      </c>
    </row>
    <row r="387" spans="1:10">
      <c r="A387" s="31" t="s">
        <v>2354</v>
      </c>
      <c r="B387" s="31" t="s">
        <v>7</v>
      </c>
      <c r="C387" s="31" t="s">
        <v>650</v>
      </c>
      <c r="D387" s="40" t="s">
        <v>651</v>
      </c>
      <c r="E387" s="31" t="s">
        <v>194</v>
      </c>
      <c r="F387" s="130">
        <v>40</v>
      </c>
      <c r="G387" s="32">
        <v>160.71</v>
      </c>
      <c r="H387" s="32">
        <f t="shared" si="51"/>
        <v>205.03</v>
      </c>
      <c r="I387" s="32">
        <f t="shared" si="52"/>
        <v>6428.4000000000005</v>
      </c>
      <c r="J387" s="32">
        <f t="shared" si="53"/>
        <v>8201.2000000000007</v>
      </c>
    </row>
    <row r="388" spans="1:10">
      <c r="A388" s="31" t="s">
        <v>2355</v>
      </c>
      <c r="B388" s="31" t="s">
        <v>7</v>
      </c>
      <c r="C388" s="31" t="s">
        <v>652</v>
      </c>
      <c r="D388" s="40" t="s">
        <v>653</v>
      </c>
      <c r="E388" s="31" t="s">
        <v>194</v>
      </c>
      <c r="F388" s="130">
        <v>40</v>
      </c>
      <c r="G388" s="32">
        <v>162.88</v>
      </c>
      <c r="H388" s="32">
        <f t="shared" si="51"/>
        <v>207.8</v>
      </c>
      <c r="I388" s="32">
        <f t="shared" si="52"/>
        <v>6515.2</v>
      </c>
      <c r="J388" s="32">
        <f t="shared" si="53"/>
        <v>8312</v>
      </c>
    </row>
    <row r="389" spans="1:10">
      <c r="A389" s="31" t="s">
        <v>2356</v>
      </c>
      <c r="B389" s="31" t="s">
        <v>7</v>
      </c>
      <c r="C389" s="31" t="s">
        <v>654</v>
      </c>
      <c r="D389" s="40" t="s">
        <v>655</v>
      </c>
      <c r="E389" s="31" t="s">
        <v>194</v>
      </c>
      <c r="F389" s="130">
        <v>40</v>
      </c>
      <c r="G389" s="32">
        <v>165.05</v>
      </c>
      <c r="H389" s="32">
        <f t="shared" si="51"/>
        <v>210.56</v>
      </c>
      <c r="I389" s="32">
        <f t="shared" si="52"/>
        <v>6602</v>
      </c>
      <c r="J389" s="32">
        <f t="shared" si="53"/>
        <v>8422.4</v>
      </c>
    </row>
    <row r="390" spans="1:10">
      <c r="A390" s="31" t="s">
        <v>2357</v>
      </c>
      <c r="B390" s="31" t="s">
        <v>7</v>
      </c>
      <c r="C390" s="31" t="s">
        <v>656</v>
      </c>
      <c r="D390" s="40" t="s">
        <v>657</v>
      </c>
      <c r="E390" s="31" t="s">
        <v>194</v>
      </c>
      <c r="F390" s="130">
        <v>30</v>
      </c>
      <c r="G390" s="32">
        <v>174.84</v>
      </c>
      <c r="H390" s="32">
        <f t="shared" si="51"/>
        <v>223.05</v>
      </c>
      <c r="I390" s="32">
        <f t="shared" si="52"/>
        <v>5245.2</v>
      </c>
      <c r="J390" s="32">
        <f t="shared" si="53"/>
        <v>6691.5</v>
      </c>
    </row>
    <row r="391" spans="1:10">
      <c r="A391" s="31" t="s">
        <v>2358</v>
      </c>
      <c r="B391" s="31" t="s">
        <v>7</v>
      </c>
      <c r="C391" s="31" t="s">
        <v>658</v>
      </c>
      <c r="D391" s="40" t="s">
        <v>659</v>
      </c>
      <c r="E391" s="31" t="s">
        <v>194</v>
      </c>
      <c r="F391" s="130">
        <v>30</v>
      </c>
      <c r="G391" s="32">
        <v>137</v>
      </c>
      <c r="H391" s="32">
        <f t="shared" si="51"/>
        <v>174.78</v>
      </c>
      <c r="I391" s="32">
        <f t="shared" si="52"/>
        <v>4110</v>
      </c>
      <c r="J391" s="32">
        <f t="shared" si="53"/>
        <v>5243.4</v>
      </c>
    </row>
    <row r="392" spans="1:10">
      <c r="A392" s="31" t="s">
        <v>2359</v>
      </c>
      <c r="B392" s="31" t="s">
        <v>7</v>
      </c>
      <c r="C392" s="31" t="s">
        <v>660</v>
      </c>
      <c r="D392" s="40" t="s">
        <v>661</v>
      </c>
      <c r="E392" s="31" t="s">
        <v>194</v>
      </c>
      <c r="F392" s="130">
        <v>30</v>
      </c>
      <c r="G392" s="32">
        <v>137</v>
      </c>
      <c r="H392" s="32">
        <f t="shared" si="51"/>
        <v>174.78</v>
      </c>
      <c r="I392" s="32">
        <f t="shared" si="52"/>
        <v>4110</v>
      </c>
      <c r="J392" s="32">
        <f t="shared" si="53"/>
        <v>5243.4</v>
      </c>
    </row>
    <row r="393" spans="1:10">
      <c r="A393" s="31" t="s">
        <v>2360</v>
      </c>
      <c r="B393" s="31" t="s">
        <v>7</v>
      </c>
      <c r="C393" s="31" t="s">
        <v>662</v>
      </c>
      <c r="D393" s="40" t="s">
        <v>663</v>
      </c>
      <c r="E393" s="31" t="s">
        <v>194</v>
      </c>
      <c r="F393" s="130">
        <v>30</v>
      </c>
      <c r="G393" s="32">
        <v>137</v>
      </c>
      <c r="H393" s="32">
        <f t="shared" si="51"/>
        <v>174.78</v>
      </c>
      <c r="I393" s="32">
        <f t="shared" si="52"/>
        <v>4110</v>
      </c>
      <c r="J393" s="32">
        <f t="shared" si="53"/>
        <v>5243.4</v>
      </c>
    </row>
    <row r="394" spans="1:10">
      <c r="A394" s="31" t="s">
        <v>2361</v>
      </c>
      <c r="B394" s="31" t="s">
        <v>7</v>
      </c>
      <c r="C394" s="31" t="s">
        <v>664</v>
      </c>
      <c r="D394" s="40" t="s">
        <v>665</v>
      </c>
      <c r="E394" s="31" t="s">
        <v>194</v>
      </c>
      <c r="F394" s="130">
        <v>30</v>
      </c>
      <c r="G394" s="32">
        <v>137</v>
      </c>
      <c r="H394" s="32">
        <f t="shared" si="51"/>
        <v>174.78</v>
      </c>
      <c r="I394" s="32">
        <f t="shared" si="52"/>
        <v>4110</v>
      </c>
      <c r="J394" s="32">
        <f t="shared" si="53"/>
        <v>5243.4</v>
      </c>
    </row>
    <row r="395" spans="1:10" ht="25.5">
      <c r="A395" s="31" t="s">
        <v>2362</v>
      </c>
      <c r="B395" s="31" t="s">
        <v>7</v>
      </c>
      <c r="C395" s="31" t="s">
        <v>666</v>
      </c>
      <c r="D395" s="40" t="s">
        <v>667</v>
      </c>
      <c r="E395" s="31" t="s">
        <v>510</v>
      </c>
      <c r="F395" s="130">
        <v>5</v>
      </c>
      <c r="G395" s="32">
        <v>32.07</v>
      </c>
      <c r="H395" s="32">
        <f t="shared" si="51"/>
        <v>40.909999999999997</v>
      </c>
      <c r="I395" s="32">
        <f t="shared" si="52"/>
        <v>160.35</v>
      </c>
      <c r="J395" s="32">
        <f t="shared" si="53"/>
        <v>204.54999999999998</v>
      </c>
    </row>
    <row r="396" spans="1:10" ht="25.5">
      <c r="A396" s="31" t="s">
        <v>2363</v>
      </c>
      <c r="B396" s="31" t="s">
        <v>7</v>
      </c>
      <c r="C396" s="31" t="s">
        <v>668</v>
      </c>
      <c r="D396" s="40" t="s">
        <v>669</v>
      </c>
      <c r="E396" s="31" t="s">
        <v>510</v>
      </c>
      <c r="F396" s="130">
        <v>5</v>
      </c>
      <c r="G396" s="32">
        <v>34.61</v>
      </c>
      <c r="H396" s="32">
        <f t="shared" si="51"/>
        <v>44.15</v>
      </c>
      <c r="I396" s="32">
        <f t="shared" si="52"/>
        <v>173.05</v>
      </c>
      <c r="J396" s="32">
        <f t="shared" si="53"/>
        <v>220.75</v>
      </c>
    </row>
    <row r="397" spans="1:10">
      <c r="A397" s="33" t="s">
        <v>2755</v>
      </c>
      <c r="B397" s="29"/>
      <c r="C397" s="29"/>
      <c r="D397" s="39" t="s">
        <v>670</v>
      </c>
      <c r="E397" s="29"/>
      <c r="F397" s="131"/>
      <c r="G397" s="30"/>
      <c r="H397" s="30"/>
      <c r="I397" s="30">
        <f>SUBTOTAL(9,I398:I416)</f>
        <v>177471.402</v>
      </c>
      <c r="J397" s="30">
        <f>SUBTOTAL(9,J398:J416)</f>
        <v>226409.36200000002</v>
      </c>
    </row>
    <row r="398" spans="1:10">
      <c r="A398" s="31" t="s">
        <v>2364</v>
      </c>
      <c r="B398" s="31" t="s">
        <v>7</v>
      </c>
      <c r="C398" s="31" t="s">
        <v>671</v>
      </c>
      <c r="D398" s="40" t="s">
        <v>672</v>
      </c>
      <c r="E398" s="31" t="s">
        <v>17</v>
      </c>
      <c r="F398" s="130">
        <v>30</v>
      </c>
      <c r="G398" s="32">
        <v>60.79</v>
      </c>
      <c r="H398" s="32">
        <f t="shared" ref="H398:H416" si="54">ROUND(G398*(1+$G$5),2)</f>
        <v>77.55</v>
      </c>
      <c r="I398" s="32">
        <f t="shared" ref="I398:I416" si="55">F398*G398</f>
        <v>1823.7</v>
      </c>
      <c r="J398" s="32">
        <f t="shared" ref="J398:J416" si="56">F398*H398</f>
        <v>2326.5</v>
      </c>
    </row>
    <row r="399" spans="1:10" ht="25.5">
      <c r="A399" s="31" t="s">
        <v>2365</v>
      </c>
      <c r="B399" s="31" t="s">
        <v>7</v>
      </c>
      <c r="C399" s="31" t="s">
        <v>673</v>
      </c>
      <c r="D399" s="40" t="s">
        <v>674</v>
      </c>
      <c r="E399" s="31" t="s">
        <v>26</v>
      </c>
      <c r="F399" s="130">
        <v>20</v>
      </c>
      <c r="G399" s="32">
        <v>105.64</v>
      </c>
      <c r="H399" s="32">
        <f t="shared" si="54"/>
        <v>134.77000000000001</v>
      </c>
      <c r="I399" s="32">
        <f t="shared" si="55"/>
        <v>2112.8000000000002</v>
      </c>
      <c r="J399" s="32">
        <f t="shared" si="56"/>
        <v>2695.4</v>
      </c>
    </row>
    <row r="400" spans="1:10">
      <c r="A400" s="31" t="s">
        <v>2366</v>
      </c>
      <c r="B400" s="31" t="s">
        <v>7</v>
      </c>
      <c r="C400" s="31" t="s">
        <v>675</v>
      </c>
      <c r="D400" s="40" t="s">
        <v>676</v>
      </c>
      <c r="E400" s="31" t="s">
        <v>26</v>
      </c>
      <c r="F400" s="130">
        <v>20</v>
      </c>
      <c r="G400" s="32">
        <v>169.71</v>
      </c>
      <c r="H400" s="32">
        <f t="shared" si="54"/>
        <v>216.51</v>
      </c>
      <c r="I400" s="32">
        <f t="shared" si="55"/>
        <v>3394.2000000000003</v>
      </c>
      <c r="J400" s="32">
        <f t="shared" si="56"/>
        <v>4330.2</v>
      </c>
    </row>
    <row r="401" spans="1:10" ht="25.5">
      <c r="A401" s="31" t="s">
        <v>2367</v>
      </c>
      <c r="B401" s="31" t="s">
        <v>7</v>
      </c>
      <c r="C401" s="31" t="s">
        <v>677</v>
      </c>
      <c r="D401" s="40" t="s">
        <v>678</v>
      </c>
      <c r="E401" s="31" t="s">
        <v>17</v>
      </c>
      <c r="F401" s="130">
        <v>24</v>
      </c>
      <c r="G401" s="32">
        <v>246.9</v>
      </c>
      <c r="H401" s="32">
        <f t="shared" si="54"/>
        <v>314.98</v>
      </c>
      <c r="I401" s="32">
        <f t="shared" si="55"/>
        <v>5925.6</v>
      </c>
      <c r="J401" s="32">
        <f t="shared" si="56"/>
        <v>7559.52</v>
      </c>
    </row>
    <row r="402" spans="1:10" ht="38.25">
      <c r="A402" s="31" t="s">
        <v>2368</v>
      </c>
      <c r="B402" s="31" t="s">
        <v>7</v>
      </c>
      <c r="C402" s="31" t="s">
        <v>679</v>
      </c>
      <c r="D402" s="40" t="s">
        <v>680</v>
      </c>
      <c r="E402" s="31" t="s">
        <v>17</v>
      </c>
      <c r="F402" s="130">
        <v>24</v>
      </c>
      <c r="G402" s="32">
        <v>393.52</v>
      </c>
      <c r="H402" s="32">
        <f t="shared" si="54"/>
        <v>502.04</v>
      </c>
      <c r="I402" s="32">
        <f t="shared" si="55"/>
        <v>9444.48</v>
      </c>
      <c r="J402" s="32">
        <f t="shared" si="56"/>
        <v>12048.960000000001</v>
      </c>
    </row>
    <row r="403" spans="1:10" ht="51">
      <c r="A403" s="31" t="s">
        <v>2369</v>
      </c>
      <c r="B403" s="31" t="s">
        <v>7</v>
      </c>
      <c r="C403" s="31" t="s">
        <v>681</v>
      </c>
      <c r="D403" s="40" t="s">
        <v>682</v>
      </c>
      <c r="E403" s="31" t="s">
        <v>17</v>
      </c>
      <c r="F403" s="130">
        <v>24</v>
      </c>
      <c r="G403" s="32">
        <v>408.7</v>
      </c>
      <c r="H403" s="32">
        <f t="shared" si="54"/>
        <v>521.4</v>
      </c>
      <c r="I403" s="32">
        <f t="shared" si="55"/>
        <v>9808.7999999999993</v>
      </c>
      <c r="J403" s="32">
        <f t="shared" si="56"/>
        <v>12513.599999999999</v>
      </c>
    </row>
    <row r="404" spans="1:10" ht="25.5">
      <c r="A404" s="31" t="s">
        <v>2370</v>
      </c>
      <c r="B404" s="31" t="s">
        <v>7</v>
      </c>
      <c r="C404" s="31" t="s">
        <v>683</v>
      </c>
      <c r="D404" s="40" t="s">
        <v>684</v>
      </c>
      <c r="E404" s="31" t="s">
        <v>17</v>
      </c>
      <c r="F404" s="130">
        <v>12</v>
      </c>
      <c r="G404" s="32">
        <v>276.79000000000002</v>
      </c>
      <c r="H404" s="32">
        <f t="shared" si="54"/>
        <v>353.12</v>
      </c>
      <c r="I404" s="32">
        <f t="shared" si="55"/>
        <v>3321.4800000000005</v>
      </c>
      <c r="J404" s="32">
        <f t="shared" si="56"/>
        <v>4237.4400000000005</v>
      </c>
    </row>
    <row r="405" spans="1:10" ht="38.25">
      <c r="A405" s="31" t="s">
        <v>2371</v>
      </c>
      <c r="B405" s="31" t="s">
        <v>7</v>
      </c>
      <c r="C405" s="31" t="s">
        <v>685</v>
      </c>
      <c r="D405" s="40" t="s">
        <v>686</v>
      </c>
      <c r="E405" s="31" t="s">
        <v>17</v>
      </c>
      <c r="F405" s="130">
        <v>24</v>
      </c>
      <c r="G405" s="32">
        <v>432.76</v>
      </c>
      <c r="H405" s="32">
        <f t="shared" si="54"/>
        <v>552.1</v>
      </c>
      <c r="I405" s="32">
        <f t="shared" si="55"/>
        <v>10386.24</v>
      </c>
      <c r="J405" s="32">
        <f t="shared" si="56"/>
        <v>13250.400000000001</v>
      </c>
    </row>
    <row r="406" spans="1:10" ht="25.5">
      <c r="A406" s="31" t="s">
        <v>2372</v>
      </c>
      <c r="B406" s="31" t="s">
        <v>7</v>
      </c>
      <c r="C406" s="31" t="s">
        <v>687</v>
      </c>
      <c r="D406" s="40" t="s">
        <v>688</v>
      </c>
      <c r="E406" s="31" t="s">
        <v>26</v>
      </c>
      <c r="F406" s="130">
        <v>25</v>
      </c>
      <c r="G406" s="32">
        <v>110.5</v>
      </c>
      <c r="H406" s="32">
        <f t="shared" si="54"/>
        <v>140.97</v>
      </c>
      <c r="I406" s="32">
        <f t="shared" si="55"/>
        <v>2762.5</v>
      </c>
      <c r="J406" s="32">
        <f t="shared" si="56"/>
        <v>3524.25</v>
      </c>
    </row>
    <row r="407" spans="1:10">
      <c r="A407" s="31" t="s">
        <v>2373</v>
      </c>
      <c r="B407" s="31" t="s">
        <v>7</v>
      </c>
      <c r="C407" s="31" t="s">
        <v>689</v>
      </c>
      <c r="D407" s="40" t="s">
        <v>690</v>
      </c>
      <c r="E407" s="31" t="s">
        <v>194</v>
      </c>
      <c r="F407" s="130">
        <v>9</v>
      </c>
      <c r="G407" s="32">
        <v>313.44</v>
      </c>
      <c r="H407" s="32">
        <f t="shared" si="54"/>
        <v>399.87</v>
      </c>
      <c r="I407" s="32">
        <f t="shared" si="55"/>
        <v>2820.96</v>
      </c>
      <c r="J407" s="32">
        <f t="shared" si="56"/>
        <v>3598.83</v>
      </c>
    </row>
    <row r="408" spans="1:10">
      <c r="A408" s="31" t="s">
        <v>2374</v>
      </c>
      <c r="B408" s="31" t="s">
        <v>7</v>
      </c>
      <c r="C408" s="31" t="s">
        <v>691</v>
      </c>
      <c r="D408" s="40" t="s">
        <v>692</v>
      </c>
      <c r="E408" s="31" t="s">
        <v>194</v>
      </c>
      <c r="F408" s="130">
        <v>15</v>
      </c>
      <c r="G408" s="32">
        <v>342.35</v>
      </c>
      <c r="H408" s="32">
        <f t="shared" si="54"/>
        <v>436.76</v>
      </c>
      <c r="I408" s="32">
        <f t="shared" si="55"/>
        <v>5135.25</v>
      </c>
      <c r="J408" s="32">
        <f t="shared" si="56"/>
        <v>6551.4</v>
      </c>
    </row>
    <row r="409" spans="1:10">
      <c r="A409" s="31" t="s">
        <v>2375</v>
      </c>
      <c r="B409" s="31" t="s">
        <v>7</v>
      </c>
      <c r="C409" s="31" t="s">
        <v>693</v>
      </c>
      <c r="D409" s="40" t="s">
        <v>694</v>
      </c>
      <c r="E409" s="31" t="s">
        <v>194</v>
      </c>
      <c r="F409" s="130">
        <v>15</v>
      </c>
      <c r="G409" s="32">
        <v>371.26</v>
      </c>
      <c r="H409" s="32">
        <f t="shared" si="54"/>
        <v>473.64</v>
      </c>
      <c r="I409" s="32">
        <f t="shared" si="55"/>
        <v>5568.9</v>
      </c>
      <c r="J409" s="32">
        <f t="shared" si="56"/>
        <v>7104.5999999999995</v>
      </c>
    </row>
    <row r="410" spans="1:10" ht="25.5">
      <c r="A410" s="31" t="s">
        <v>2376</v>
      </c>
      <c r="B410" s="31" t="s">
        <v>7</v>
      </c>
      <c r="C410" s="31" t="s">
        <v>695</v>
      </c>
      <c r="D410" s="40" t="s">
        <v>696</v>
      </c>
      <c r="E410" s="31" t="s">
        <v>194</v>
      </c>
      <c r="F410" s="130">
        <v>15</v>
      </c>
      <c r="G410" s="32">
        <v>469.63</v>
      </c>
      <c r="H410" s="32">
        <f t="shared" si="54"/>
        <v>599.13</v>
      </c>
      <c r="I410" s="32">
        <f t="shared" si="55"/>
        <v>7044.45</v>
      </c>
      <c r="J410" s="32">
        <f t="shared" si="56"/>
        <v>8986.9500000000007</v>
      </c>
    </row>
    <row r="411" spans="1:10">
      <c r="A411" s="31" t="s">
        <v>2377</v>
      </c>
      <c r="B411" s="31" t="s">
        <v>7</v>
      </c>
      <c r="C411" s="31" t="s">
        <v>697</v>
      </c>
      <c r="D411" s="40" t="s">
        <v>698</v>
      </c>
      <c r="E411" s="31" t="s">
        <v>194</v>
      </c>
      <c r="F411" s="130">
        <v>9</v>
      </c>
      <c r="G411" s="32">
        <v>400.17</v>
      </c>
      <c r="H411" s="32">
        <f t="shared" si="54"/>
        <v>510.52</v>
      </c>
      <c r="I411" s="32">
        <f t="shared" si="55"/>
        <v>3601.53</v>
      </c>
      <c r="J411" s="32">
        <f t="shared" si="56"/>
        <v>4594.68</v>
      </c>
    </row>
    <row r="412" spans="1:10" ht="25.5">
      <c r="A412" s="31" t="s">
        <v>2378</v>
      </c>
      <c r="B412" s="31" t="s">
        <v>48</v>
      </c>
      <c r="C412" s="31" t="s">
        <v>699</v>
      </c>
      <c r="D412" s="40" t="s">
        <v>700</v>
      </c>
      <c r="E412" s="31" t="s">
        <v>194</v>
      </c>
      <c r="F412" s="130">
        <v>20</v>
      </c>
      <c r="G412" s="32">
        <v>1012.13</v>
      </c>
      <c r="H412" s="32">
        <f t="shared" si="54"/>
        <v>1291.23</v>
      </c>
      <c r="I412" s="32">
        <f t="shared" si="55"/>
        <v>20242.599999999999</v>
      </c>
      <c r="J412" s="32">
        <f t="shared" si="56"/>
        <v>25824.6</v>
      </c>
    </row>
    <row r="413" spans="1:10">
      <c r="A413" s="31" t="s">
        <v>2379</v>
      </c>
      <c r="B413" s="31" t="s">
        <v>7</v>
      </c>
      <c r="C413" s="31" t="s">
        <v>701</v>
      </c>
      <c r="D413" s="40" t="s">
        <v>702</v>
      </c>
      <c r="E413" s="31" t="s">
        <v>17</v>
      </c>
      <c r="F413" s="130">
        <v>3.6</v>
      </c>
      <c r="G413" s="32">
        <v>42.42</v>
      </c>
      <c r="H413" s="32">
        <f t="shared" si="54"/>
        <v>54.12</v>
      </c>
      <c r="I413" s="32">
        <f t="shared" si="55"/>
        <v>152.71200000000002</v>
      </c>
      <c r="J413" s="32">
        <f t="shared" si="56"/>
        <v>194.83199999999999</v>
      </c>
    </row>
    <row r="414" spans="1:10">
      <c r="A414" s="31" t="s">
        <v>2380</v>
      </c>
      <c r="B414" s="31" t="s">
        <v>48</v>
      </c>
      <c r="C414" s="31" t="s">
        <v>703</v>
      </c>
      <c r="D414" s="40" t="s">
        <v>704</v>
      </c>
      <c r="E414" s="31" t="s">
        <v>26</v>
      </c>
      <c r="F414" s="130">
        <v>100</v>
      </c>
      <c r="G414" s="32">
        <v>238.83</v>
      </c>
      <c r="H414" s="32">
        <f t="shared" si="54"/>
        <v>304.69</v>
      </c>
      <c r="I414" s="32">
        <f t="shared" si="55"/>
        <v>23883</v>
      </c>
      <c r="J414" s="32">
        <f t="shared" si="56"/>
        <v>30469</v>
      </c>
    </row>
    <row r="415" spans="1:10">
      <c r="A415" s="31" t="s">
        <v>2381</v>
      </c>
      <c r="B415" s="31" t="s">
        <v>7</v>
      </c>
      <c r="C415" s="31" t="s">
        <v>705</v>
      </c>
      <c r="D415" s="40" t="s">
        <v>706</v>
      </c>
      <c r="E415" s="31" t="s">
        <v>26</v>
      </c>
      <c r="F415" s="130">
        <v>300</v>
      </c>
      <c r="G415" s="32">
        <v>63.69</v>
      </c>
      <c r="H415" s="32">
        <f t="shared" si="54"/>
        <v>81.25</v>
      </c>
      <c r="I415" s="32">
        <f t="shared" si="55"/>
        <v>19107</v>
      </c>
      <c r="J415" s="32">
        <f t="shared" si="56"/>
        <v>24375</v>
      </c>
    </row>
    <row r="416" spans="1:10" ht="38.25">
      <c r="A416" s="31" t="s">
        <v>2382</v>
      </c>
      <c r="B416" s="31" t="s">
        <v>7</v>
      </c>
      <c r="C416" s="31" t="s">
        <v>707</v>
      </c>
      <c r="D416" s="40" t="s">
        <v>708</v>
      </c>
      <c r="E416" s="31" t="s">
        <v>26</v>
      </c>
      <c r="F416" s="130">
        <v>80</v>
      </c>
      <c r="G416" s="32">
        <v>511.69</v>
      </c>
      <c r="H416" s="32">
        <f t="shared" si="54"/>
        <v>652.79</v>
      </c>
      <c r="I416" s="32">
        <f t="shared" si="55"/>
        <v>40935.199999999997</v>
      </c>
      <c r="J416" s="32">
        <f t="shared" si="56"/>
        <v>52223.199999999997</v>
      </c>
    </row>
    <row r="417" spans="1:10">
      <c r="A417" s="33" t="s">
        <v>2756</v>
      </c>
      <c r="B417" s="29"/>
      <c r="C417" s="29"/>
      <c r="D417" s="39" t="s">
        <v>709</v>
      </c>
      <c r="E417" s="29"/>
      <c r="F417" s="131"/>
      <c r="G417" s="30"/>
      <c r="H417" s="30"/>
      <c r="I417" s="30">
        <f>SUBTOTAL(9,I418:I431)</f>
        <v>381111.6</v>
      </c>
      <c r="J417" s="30">
        <f>SUBTOTAL(9,J418:J431)</f>
        <v>486245.4</v>
      </c>
    </row>
    <row r="418" spans="1:10" ht="25.5">
      <c r="A418" s="31" t="s">
        <v>2383</v>
      </c>
      <c r="B418" s="31" t="s">
        <v>7</v>
      </c>
      <c r="C418" s="31" t="s">
        <v>710</v>
      </c>
      <c r="D418" s="40" t="s">
        <v>711</v>
      </c>
      <c r="E418" s="31" t="s">
        <v>17</v>
      </c>
      <c r="F418" s="130">
        <v>8000</v>
      </c>
      <c r="G418" s="32">
        <v>8.91</v>
      </c>
      <c r="H418" s="32">
        <f t="shared" ref="H418:H431" si="57">ROUND(G418*(1+$G$5),2)</f>
        <v>11.37</v>
      </c>
      <c r="I418" s="32">
        <f t="shared" ref="I418:I431" si="58">F418*G418</f>
        <v>71280</v>
      </c>
      <c r="J418" s="32">
        <f t="shared" ref="J418:J431" si="59">F418*H418</f>
        <v>90960</v>
      </c>
    </row>
    <row r="419" spans="1:10" ht="25.5">
      <c r="A419" s="31" t="s">
        <v>2384</v>
      </c>
      <c r="B419" s="31" t="s">
        <v>7</v>
      </c>
      <c r="C419" s="31" t="s">
        <v>712</v>
      </c>
      <c r="D419" s="40" t="s">
        <v>713</v>
      </c>
      <c r="E419" s="31" t="s">
        <v>17</v>
      </c>
      <c r="F419" s="130">
        <v>300</v>
      </c>
      <c r="G419" s="32">
        <v>8.4600000000000009</v>
      </c>
      <c r="H419" s="32">
        <f t="shared" si="57"/>
        <v>10.79</v>
      </c>
      <c r="I419" s="32">
        <f t="shared" si="58"/>
        <v>2538.0000000000005</v>
      </c>
      <c r="J419" s="32">
        <f t="shared" si="59"/>
        <v>3236.9999999999995</v>
      </c>
    </row>
    <row r="420" spans="1:10" ht="25.5">
      <c r="A420" s="31" t="s">
        <v>2385</v>
      </c>
      <c r="B420" s="31" t="s">
        <v>7</v>
      </c>
      <c r="C420" s="31" t="s">
        <v>714</v>
      </c>
      <c r="D420" s="40" t="s">
        <v>715</v>
      </c>
      <c r="E420" s="31" t="s">
        <v>17</v>
      </c>
      <c r="F420" s="130">
        <v>8000</v>
      </c>
      <c r="G420" s="32">
        <v>22.15</v>
      </c>
      <c r="H420" s="32">
        <f t="shared" si="57"/>
        <v>28.26</v>
      </c>
      <c r="I420" s="32">
        <f t="shared" si="58"/>
        <v>177200</v>
      </c>
      <c r="J420" s="32">
        <f t="shared" si="59"/>
        <v>226080</v>
      </c>
    </row>
    <row r="421" spans="1:10" ht="38.25">
      <c r="A421" s="31" t="s">
        <v>2386</v>
      </c>
      <c r="B421" s="31" t="s">
        <v>7</v>
      </c>
      <c r="C421" s="31" t="s">
        <v>716</v>
      </c>
      <c r="D421" s="40" t="s">
        <v>717</v>
      </c>
      <c r="E421" s="31" t="s">
        <v>17</v>
      </c>
      <c r="F421" s="130">
        <v>100</v>
      </c>
      <c r="G421" s="32">
        <v>27</v>
      </c>
      <c r="H421" s="32">
        <f t="shared" si="57"/>
        <v>34.450000000000003</v>
      </c>
      <c r="I421" s="32">
        <f t="shared" si="58"/>
        <v>2700</v>
      </c>
      <c r="J421" s="32">
        <f t="shared" si="59"/>
        <v>3445.0000000000005</v>
      </c>
    </row>
    <row r="422" spans="1:10" ht="38.25">
      <c r="A422" s="31" t="s">
        <v>2387</v>
      </c>
      <c r="B422" s="31" t="s">
        <v>7</v>
      </c>
      <c r="C422" s="31" t="s">
        <v>718</v>
      </c>
      <c r="D422" s="40" t="s">
        <v>719</v>
      </c>
      <c r="E422" s="31" t="s">
        <v>17</v>
      </c>
      <c r="F422" s="130">
        <v>20</v>
      </c>
      <c r="G422" s="32">
        <v>36.19</v>
      </c>
      <c r="H422" s="32">
        <f t="shared" si="57"/>
        <v>46.17</v>
      </c>
      <c r="I422" s="32">
        <f t="shared" si="58"/>
        <v>723.8</v>
      </c>
      <c r="J422" s="32">
        <f t="shared" si="59"/>
        <v>923.40000000000009</v>
      </c>
    </row>
    <row r="423" spans="1:10" ht="38.25">
      <c r="A423" s="31" t="s">
        <v>2388</v>
      </c>
      <c r="B423" s="31" t="s">
        <v>7</v>
      </c>
      <c r="C423" s="31" t="s">
        <v>720</v>
      </c>
      <c r="D423" s="40" t="s">
        <v>721</v>
      </c>
      <c r="E423" s="31" t="s">
        <v>17</v>
      </c>
      <c r="F423" s="130">
        <v>300</v>
      </c>
      <c r="G423" s="32">
        <v>49.46</v>
      </c>
      <c r="H423" s="32">
        <f t="shared" si="57"/>
        <v>63.1</v>
      </c>
      <c r="I423" s="32">
        <f t="shared" si="58"/>
        <v>14838</v>
      </c>
      <c r="J423" s="32">
        <f t="shared" si="59"/>
        <v>18930</v>
      </c>
    </row>
    <row r="424" spans="1:10" ht="38.25">
      <c r="A424" s="31" t="s">
        <v>2389</v>
      </c>
      <c r="B424" s="31" t="s">
        <v>7</v>
      </c>
      <c r="C424" s="31" t="s">
        <v>722</v>
      </c>
      <c r="D424" s="40" t="s">
        <v>723</v>
      </c>
      <c r="E424" s="31" t="s">
        <v>17</v>
      </c>
      <c r="F424" s="130">
        <v>800</v>
      </c>
      <c r="G424" s="32">
        <v>46.64</v>
      </c>
      <c r="H424" s="32">
        <f t="shared" si="57"/>
        <v>59.5</v>
      </c>
      <c r="I424" s="32">
        <f t="shared" si="58"/>
        <v>37312</v>
      </c>
      <c r="J424" s="32">
        <f t="shared" si="59"/>
        <v>47600</v>
      </c>
    </row>
    <row r="425" spans="1:10" ht="51">
      <c r="A425" s="31" t="s">
        <v>2390</v>
      </c>
      <c r="B425" s="31" t="s">
        <v>7</v>
      </c>
      <c r="C425" s="31" t="s">
        <v>724</v>
      </c>
      <c r="D425" s="40" t="s">
        <v>725</v>
      </c>
      <c r="E425" s="31" t="s">
        <v>17</v>
      </c>
      <c r="F425" s="130">
        <v>50</v>
      </c>
      <c r="G425" s="32">
        <v>55.1</v>
      </c>
      <c r="H425" s="32">
        <f t="shared" si="57"/>
        <v>70.290000000000006</v>
      </c>
      <c r="I425" s="32">
        <f t="shared" si="58"/>
        <v>2755</v>
      </c>
      <c r="J425" s="32">
        <f t="shared" si="59"/>
        <v>3514.5000000000005</v>
      </c>
    </row>
    <row r="426" spans="1:10" ht="51">
      <c r="A426" s="31" t="s">
        <v>2391</v>
      </c>
      <c r="B426" s="31" t="s">
        <v>7</v>
      </c>
      <c r="C426" s="31" t="s">
        <v>726</v>
      </c>
      <c r="D426" s="40" t="s">
        <v>727</v>
      </c>
      <c r="E426" s="31" t="s">
        <v>17</v>
      </c>
      <c r="F426" s="130">
        <v>200</v>
      </c>
      <c r="G426" s="32">
        <v>41.85</v>
      </c>
      <c r="H426" s="32">
        <f t="shared" si="57"/>
        <v>53.39</v>
      </c>
      <c r="I426" s="32">
        <f t="shared" si="58"/>
        <v>8370</v>
      </c>
      <c r="J426" s="32">
        <f t="shared" si="59"/>
        <v>10678</v>
      </c>
    </row>
    <row r="427" spans="1:10" ht="51">
      <c r="A427" s="31" t="s">
        <v>2392</v>
      </c>
      <c r="B427" s="31" t="s">
        <v>7</v>
      </c>
      <c r="C427" s="31" t="s">
        <v>728</v>
      </c>
      <c r="D427" s="40" t="s">
        <v>729</v>
      </c>
      <c r="E427" s="31" t="s">
        <v>17</v>
      </c>
      <c r="F427" s="130">
        <v>800</v>
      </c>
      <c r="G427" s="32">
        <v>64.62</v>
      </c>
      <c r="H427" s="32">
        <f t="shared" si="57"/>
        <v>82.44</v>
      </c>
      <c r="I427" s="32">
        <f t="shared" si="58"/>
        <v>51696</v>
      </c>
      <c r="J427" s="32">
        <f t="shared" si="59"/>
        <v>65952</v>
      </c>
    </row>
    <row r="428" spans="1:10" ht="51">
      <c r="A428" s="31" t="s">
        <v>2393</v>
      </c>
      <c r="B428" s="31" t="s">
        <v>7</v>
      </c>
      <c r="C428" s="31" t="s">
        <v>730</v>
      </c>
      <c r="D428" s="40" t="s">
        <v>731</v>
      </c>
      <c r="E428" s="31" t="s">
        <v>17</v>
      </c>
      <c r="F428" s="130">
        <v>80</v>
      </c>
      <c r="G428" s="32">
        <v>72.569999999999993</v>
      </c>
      <c r="H428" s="32">
        <f t="shared" si="57"/>
        <v>92.58</v>
      </c>
      <c r="I428" s="32">
        <f t="shared" si="58"/>
        <v>5805.5999999999995</v>
      </c>
      <c r="J428" s="32">
        <f t="shared" si="59"/>
        <v>7406.4</v>
      </c>
    </row>
    <row r="429" spans="1:10" ht="25.5">
      <c r="A429" s="31" t="s">
        <v>2394</v>
      </c>
      <c r="B429" s="31" t="s">
        <v>7</v>
      </c>
      <c r="C429" s="31" t="s">
        <v>732</v>
      </c>
      <c r="D429" s="40" t="s">
        <v>733</v>
      </c>
      <c r="E429" s="31" t="s">
        <v>17</v>
      </c>
      <c r="F429" s="130">
        <v>100</v>
      </c>
      <c r="G429" s="32">
        <v>14.82</v>
      </c>
      <c r="H429" s="32">
        <f t="shared" si="57"/>
        <v>18.91</v>
      </c>
      <c r="I429" s="32">
        <f t="shared" si="58"/>
        <v>1482</v>
      </c>
      <c r="J429" s="32">
        <f t="shared" si="59"/>
        <v>1891</v>
      </c>
    </row>
    <row r="430" spans="1:10" ht="25.5">
      <c r="A430" s="31" t="s">
        <v>2395</v>
      </c>
      <c r="B430" s="31" t="s">
        <v>7</v>
      </c>
      <c r="C430" s="31" t="s">
        <v>734</v>
      </c>
      <c r="D430" s="40" t="s">
        <v>735</v>
      </c>
      <c r="E430" s="31" t="s">
        <v>17</v>
      </c>
      <c r="F430" s="130">
        <v>250</v>
      </c>
      <c r="G430" s="32">
        <v>17.11</v>
      </c>
      <c r="H430" s="32">
        <f t="shared" si="57"/>
        <v>21.83</v>
      </c>
      <c r="I430" s="32">
        <f t="shared" si="58"/>
        <v>4277.5</v>
      </c>
      <c r="J430" s="32">
        <f t="shared" si="59"/>
        <v>5457.5</v>
      </c>
    </row>
    <row r="431" spans="1:10" ht="25.5">
      <c r="A431" s="31" t="s">
        <v>2396</v>
      </c>
      <c r="B431" s="31" t="s">
        <v>7</v>
      </c>
      <c r="C431" s="31" t="s">
        <v>736</v>
      </c>
      <c r="D431" s="40" t="s">
        <v>737</v>
      </c>
      <c r="E431" s="31" t="s">
        <v>17</v>
      </c>
      <c r="F431" s="130">
        <v>10</v>
      </c>
      <c r="G431" s="32">
        <v>13.37</v>
      </c>
      <c r="H431" s="32">
        <f t="shared" si="57"/>
        <v>17.059999999999999</v>
      </c>
      <c r="I431" s="32">
        <f t="shared" si="58"/>
        <v>133.69999999999999</v>
      </c>
      <c r="J431" s="32">
        <f t="shared" si="59"/>
        <v>170.6</v>
      </c>
    </row>
    <row r="432" spans="1:10">
      <c r="A432" s="33" t="s">
        <v>2758</v>
      </c>
      <c r="B432" s="29"/>
      <c r="C432" s="29"/>
      <c r="D432" s="39" t="s">
        <v>738</v>
      </c>
      <c r="E432" s="29"/>
      <c r="F432" s="131"/>
      <c r="G432" s="30"/>
      <c r="H432" s="30"/>
      <c r="I432" s="30">
        <f>SUBTOTAL(9,I433:I437)</f>
        <v>18321</v>
      </c>
      <c r="J432" s="30">
        <f>SUBTOTAL(9,J433:J437)</f>
        <v>23367</v>
      </c>
    </row>
    <row r="433" spans="1:10" ht="25.5">
      <c r="A433" s="31" t="s">
        <v>2397</v>
      </c>
      <c r="B433" s="31" t="s">
        <v>7</v>
      </c>
      <c r="C433" s="31" t="s">
        <v>739</v>
      </c>
      <c r="D433" s="40" t="s">
        <v>740</v>
      </c>
      <c r="E433" s="31" t="s">
        <v>17</v>
      </c>
      <c r="F433" s="130">
        <v>400</v>
      </c>
      <c r="G433" s="32">
        <v>7.99</v>
      </c>
      <c r="H433" s="32">
        <f>ROUND(G433*(1+$G$5),2)</f>
        <v>10.19</v>
      </c>
      <c r="I433" s="32">
        <f>F433*G433</f>
        <v>3196</v>
      </c>
      <c r="J433" s="32">
        <f>F433*H433</f>
        <v>4076</v>
      </c>
    </row>
    <row r="434" spans="1:10" ht="25.5">
      <c r="A434" s="31" t="s">
        <v>2398</v>
      </c>
      <c r="B434" s="31" t="s">
        <v>7</v>
      </c>
      <c r="C434" s="31" t="s">
        <v>741</v>
      </c>
      <c r="D434" s="40" t="s">
        <v>742</v>
      </c>
      <c r="E434" s="31" t="s">
        <v>17</v>
      </c>
      <c r="F434" s="130">
        <v>500</v>
      </c>
      <c r="G434" s="32">
        <v>6.23</v>
      </c>
      <c r="H434" s="32">
        <f>ROUND(G434*(1+$G$5),2)</f>
        <v>7.95</v>
      </c>
      <c r="I434" s="32">
        <f>F434*G434</f>
        <v>3115</v>
      </c>
      <c r="J434" s="32">
        <f>F434*H434</f>
        <v>3975</v>
      </c>
    </row>
    <row r="435" spans="1:10" ht="38.25">
      <c r="A435" s="31" t="s">
        <v>2399</v>
      </c>
      <c r="B435" s="31" t="s">
        <v>7</v>
      </c>
      <c r="C435" s="31" t="s">
        <v>743</v>
      </c>
      <c r="D435" s="40" t="s">
        <v>744</v>
      </c>
      <c r="E435" s="31" t="s">
        <v>745</v>
      </c>
      <c r="F435" s="130">
        <v>1200</v>
      </c>
      <c r="G435" s="32">
        <v>3.75</v>
      </c>
      <c r="H435" s="32">
        <f>ROUND(G435*(1+$G$5),2)</f>
        <v>4.78</v>
      </c>
      <c r="I435" s="32">
        <f>F435*G435</f>
        <v>4500</v>
      </c>
      <c r="J435" s="32">
        <f>F435*H435</f>
        <v>5736</v>
      </c>
    </row>
    <row r="436" spans="1:10" ht="38.25">
      <c r="A436" s="31" t="s">
        <v>2400</v>
      </c>
      <c r="B436" s="31" t="s">
        <v>7</v>
      </c>
      <c r="C436" s="31" t="s">
        <v>746</v>
      </c>
      <c r="D436" s="40" t="s">
        <v>747</v>
      </c>
      <c r="E436" s="31" t="s">
        <v>17</v>
      </c>
      <c r="F436" s="130">
        <v>500</v>
      </c>
      <c r="G436" s="32">
        <v>10.64</v>
      </c>
      <c r="H436" s="32">
        <f>ROUND(G436*(1+$G$5),2)</f>
        <v>13.57</v>
      </c>
      <c r="I436" s="32">
        <f>F436*G436</f>
        <v>5320</v>
      </c>
      <c r="J436" s="32">
        <f>F436*H436</f>
        <v>6785</v>
      </c>
    </row>
    <row r="437" spans="1:10">
      <c r="A437" s="31" t="s">
        <v>2401</v>
      </c>
      <c r="B437" s="31" t="s">
        <v>7</v>
      </c>
      <c r="C437" s="31" t="s">
        <v>748</v>
      </c>
      <c r="D437" s="40" t="s">
        <v>749</v>
      </c>
      <c r="E437" s="31" t="s">
        <v>17</v>
      </c>
      <c r="F437" s="130">
        <v>500</v>
      </c>
      <c r="G437" s="32">
        <v>4.38</v>
      </c>
      <c r="H437" s="32">
        <f>ROUND(G437*(1+$G$5),2)</f>
        <v>5.59</v>
      </c>
      <c r="I437" s="32">
        <f>F437*G437</f>
        <v>2190</v>
      </c>
      <c r="J437" s="32">
        <f>F437*H437</f>
        <v>2795</v>
      </c>
    </row>
    <row r="438" spans="1:10">
      <c r="A438" s="33" t="s">
        <v>2757</v>
      </c>
      <c r="B438" s="29"/>
      <c r="C438" s="29"/>
      <c r="D438" s="39" t="s">
        <v>750</v>
      </c>
      <c r="E438" s="29"/>
      <c r="F438" s="131"/>
      <c r="G438" s="30"/>
      <c r="H438" s="30"/>
      <c r="I438" s="30">
        <f>SUBTOTAL(9,I439:I500)</f>
        <v>383990.79999999993</v>
      </c>
      <c r="J438" s="30">
        <f>SUBTOTAL(9,J439:J500)</f>
        <v>489886.3</v>
      </c>
    </row>
    <row r="439" spans="1:10">
      <c r="A439" s="31" t="s">
        <v>2402</v>
      </c>
      <c r="B439" s="31" t="s">
        <v>7</v>
      </c>
      <c r="C439" s="31" t="s">
        <v>751</v>
      </c>
      <c r="D439" s="40" t="s">
        <v>752</v>
      </c>
      <c r="E439" s="31" t="s">
        <v>194</v>
      </c>
      <c r="F439" s="130">
        <v>50</v>
      </c>
      <c r="G439" s="32">
        <v>17.760000000000002</v>
      </c>
      <c r="H439" s="32">
        <f t="shared" ref="H439:H470" si="60">ROUND(G439*(1+$G$5),2)</f>
        <v>22.66</v>
      </c>
      <c r="I439" s="32">
        <f t="shared" ref="I439:I470" si="61">F439*G439</f>
        <v>888.00000000000011</v>
      </c>
      <c r="J439" s="32">
        <f t="shared" ref="J439:J470" si="62">F439*H439</f>
        <v>1133</v>
      </c>
    </row>
    <row r="440" spans="1:10">
      <c r="A440" s="31" t="s">
        <v>2403</v>
      </c>
      <c r="B440" s="31" t="s">
        <v>7</v>
      </c>
      <c r="C440" s="31" t="s">
        <v>753</v>
      </c>
      <c r="D440" s="40" t="s">
        <v>754</v>
      </c>
      <c r="E440" s="31" t="s">
        <v>194</v>
      </c>
      <c r="F440" s="130">
        <v>50</v>
      </c>
      <c r="G440" s="32">
        <v>17.760000000000002</v>
      </c>
      <c r="H440" s="32">
        <f t="shared" si="60"/>
        <v>22.66</v>
      </c>
      <c r="I440" s="32">
        <f t="shared" si="61"/>
        <v>888.00000000000011</v>
      </c>
      <c r="J440" s="32">
        <f t="shared" si="62"/>
        <v>1133</v>
      </c>
    </row>
    <row r="441" spans="1:10">
      <c r="A441" s="31" t="s">
        <v>2404</v>
      </c>
      <c r="B441" s="31" t="s">
        <v>7</v>
      </c>
      <c r="C441" s="31" t="s">
        <v>755</v>
      </c>
      <c r="D441" s="40" t="s">
        <v>756</v>
      </c>
      <c r="E441" s="31" t="s">
        <v>194</v>
      </c>
      <c r="F441" s="130">
        <v>50</v>
      </c>
      <c r="G441" s="32">
        <v>11.15</v>
      </c>
      <c r="H441" s="32">
        <f t="shared" si="60"/>
        <v>14.22</v>
      </c>
      <c r="I441" s="32">
        <f t="shared" si="61"/>
        <v>557.5</v>
      </c>
      <c r="J441" s="32">
        <f t="shared" si="62"/>
        <v>711</v>
      </c>
    </row>
    <row r="442" spans="1:10">
      <c r="A442" s="31" t="s">
        <v>2405</v>
      </c>
      <c r="B442" s="31" t="s">
        <v>7</v>
      </c>
      <c r="C442" s="31" t="s">
        <v>757</v>
      </c>
      <c r="D442" s="40" t="s">
        <v>758</v>
      </c>
      <c r="E442" s="31" t="s">
        <v>194</v>
      </c>
      <c r="F442" s="130">
        <v>50</v>
      </c>
      <c r="G442" s="32">
        <v>11.65</v>
      </c>
      <c r="H442" s="32">
        <f t="shared" si="60"/>
        <v>14.86</v>
      </c>
      <c r="I442" s="32">
        <f t="shared" si="61"/>
        <v>582.5</v>
      </c>
      <c r="J442" s="32">
        <f t="shared" si="62"/>
        <v>743</v>
      </c>
    </row>
    <row r="443" spans="1:10" ht="25.5">
      <c r="A443" s="31" t="s">
        <v>2406</v>
      </c>
      <c r="B443" s="31" t="s">
        <v>7</v>
      </c>
      <c r="C443" s="31" t="s">
        <v>759</v>
      </c>
      <c r="D443" s="40" t="s">
        <v>760</v>
      </c>
      <c r="E443" s="31" t="s">
        <v>194</v>
      </c>
      <c r="F443" s="130">
        <v>100</v>
      </c>
      <c r="G443" s="32">
        <v>727.03</v>
      </c>
      <c r="H443" s="32">
        <f t="shared" si="60"/>
        <v>927.51</v>
      </c>
      <c r="I443" s="32">
        <f t="shared" si="61"/>
        <v>72703</v>
      </c>
      <c r="J443" s="32">
        <f t="shared" si="62"/>
        <v>92751</v>
      </c>
    </row>
    <row r="444" spans="1:10">
      <c r="A444" s="31" t="s">
        <v>2407</v>
      </c>
      <c r="B444" s="31" t="s">
        <v>7</v>
      </c>
      <c r="C444" s="31" t="s">
        <v>761</v>
      </c>
      <c r="D444" s="40" t="s">
        <v>762</v>
      </c>
      <c r="E444" s="31" t="s">
        <v>194</v>
      </c>
      <c r="F444" s="130">
        <v>300</v>
      </c>
      <c r="G444" s="32">
        <v>15.4</v>
      </c>
      <c r="H444" s="32">
        <f t="shared" si="60"/>
        <v>19.649999999999999</v>
      </c>
      <c r="I444" s="32">
        <f t="shared" si="61"/>
        <v>4620</v>
      </c>
      <c r="J444" s="32">
        <f t="shared" si="62"/>
        <v>5895</v>
      </c>
    </row>
    <row r="445" spans="1:10">
      <c r="A445" s="31" t="s">
        <v>2408</v>
      </c>
      <c r="B445" s="31" t="s">
        <v>7</v>
      </c>
      <c r="C445" s="31" t="s">
        <v>763</v>
      </c>
      <c r="D445" s="40" t="s">
        <v>764</v>
      </c>
      <c r="E445" s="31" t="s">
        <v>194</v>
      </c>
      <c r="F445" s="130">
        <v>300</v>
      </c>
      <c r="G445" s="32">
        <v>23.44</v>
      </c>
      <c r="H445" s="32">
        <f t="shared" si="60"/>
        <v>29.9</v>
      </c>
      <c r="I445" s="32">
        <f t="shared" si="61"/>
        <v>7032</v>
      </c>
      <c r="J445" s="32">
        <f t="shared" si="62"/>
        <v>8970</v>
      </c>
    </row>
    <row r="446" spans="1:10">
      <c r="A446" s="31" t="s">
        <v>2409</v>
      </c>
      <c r="B446" s="31" t="s">
        <v>7</v>
      </c>
      <c r="C446" s="31" t="s">
        <v>765</v>
      </c>
      <c r="D446" s="40" t="s">
        <v>766</v>
      </c>
      <c r="E446" s="31" t="s">
        <v>194</v>
      </c>
      <c r="F446" s="130">
        <v>300</v>
      </c>
      <c r="G446" s="32">
        <v>71.19</v>
      </c>
      <c r="H446" s="32">
        <f t="shared" si="60"/>
        <v>90.82</v>
      </c>
      <c r="I446" s="32">
        <f t="shared" si="61"/>
        <v>21357</v>
      </c>
      <c r="J446" s="32">
        <f t="shared" si="62"/>
        <v>27245.999999999996</v>
      </c>
    </row>
    <row r="447" spans="1:10" ht="25.5">
      <c r="A447" s="31" t="s">
        <v>2410</v>
      </c>
      <c r="B447" s="31" t="s">
        <v>7</v>
      </c>
      <c r="C447" s="31" t="s">
        <v>767</v>
      </c>
      <c r="D447" s="40" t="s">
        <v>768</v>
      </c>
      <c r="E447" s="31" t="s">
        <v>26</v>
      </c>
      <c r="F447" s="130">
        <v>500</v>
      </c>
      <c r="G447" s="32">
        <v>14.43</v>
      </c>
      <c r="H447" s="32">
        <f t="shared" si="60"/>
        <v>18.41</v>
      </c>
      <c r="I447" s="32">
        <f t="shared" si="61"/>
        <v>7215</v>
      </c>
      <c r="J447" s="32">
        <f t="shared" si="62"/>
        <v>9205</v>
      </c>
    </row>
    <row r="448" spans="1:10" ht="25.5">
      <c r="A448" s="31" t="s">
        <v>2411</v>
      </c>
      <c r="B448" s="31" t="s">
        <v>7</v>
      </c>
      <c r="C448" s="31" t="s">
        <v>769</v>
      </c>
      <c r="D448" s="40" t="s">
        <v>770</v>
      </c>
      <c r="E448" s="31" t="s">
        <v>26</v>
      </c>
      <c r="F448" s="130">
        <v>1000</v>
      </c>
      <c r="G448" s="32">
        <v>28.79</v>
      </c>
      <c r="H448" s="32">
        <f t="shared" si="60"/>
        <v>36.729999999999997</v>
      </c>
      <c r="I448" s="32">
        <f t="shared" si="61"/>
        <v>28790</v>
      </c>
      <c r="J448" s="32">
        <f t="shared" si="62"/>
        <v>36730</v>
      </c>
    </row>
    <row r="449" spans="1:10" ht="25.5">
      <c r="A449" s="31" t="s">
        <v>2412</v>
      </c>
      <c r="B449" s="31" t="s">
        <v>7</v>
      </c>
      <c r="C449" s="31" t="s">
        <v>771</v>
      </c>
      <c r="D449" s="40" t="s">
        <v>772</v>
      </c>
      <c r="E449" s="31" t="s">
        <v>26</v>
      </c>
      <c r="F449" s="130">
        <v>1000</v>
      </c>
      <c r="G449" s="32">
        <v>39.83</v>
      </c>
      <c r="H449" s="32">
        <f t="shared" si="60"/>
        <v>50.81</v>
      </c>
      <c r="I449" s="32">
        <f t="shared" si="61"/>
        <v>39830</v>
      </c>
      <c r="J449" s="32">
        <f t="shared" si="62"/>
        <v>50810</v>
      </c>
    </row>
    <row r="450" spans="1:10" ht="38.25">
      <c r="A450" s="31" t="s">
        <v>2413</v>
      </c>
      <c r="B450" s="31" t="s">
        <v>7</v>
      </c>
      <c r="C450" s="31" t="s">
        <v>773</v>
      </c>
      <c r="D450" s="40" t="s">
        <v>774</v>
      </c>
      <c r="E450" s="31" t="s">
        <v>194</v>
      </c>
      <c r="F450" s="130">
        <v>15</v>
      </c>
      <c r="G450" s="32">
        <v>175.81</v>
      </c>
      <c r="H450" s="32">
        <f t="shared" si="60"/>
        <v>224.29</v>
      </c>
      <c r="I450" s="32">
        <f t="shared" si="61"/>
        <v>2637.15</v>
      </c>
      <c r="J450" s="32">
        <f t="shared" si="62"/>
        <v>3364.35</v>
      </c>
    </row>
    <row r="451" spans="1:10" ht="25.5">
      <c r="A451" s="31" t="s">
        <v>2414</v>
      </c>
      <c r="B451" s="31" t="s">
        <v>7</v>
      </c>
      <c r="C451" s="31" t="s">
        <v>775</v>
      </c>
      <c r="D451" s="40" t="s">
        <v>776</v>
      </c>
      <c r="E451" s="31" t="s">
        <v>194</v>
      </c>
      <c r="F451" s="130">
        <v>15</v>
      </c>
      <c r="G451" s="32">
        <v>162.26</v>
      </c>
      <c r="H451" s="32">
        <f t="shared" si="60"/>
        <v>207</v>
      </c>
      <c r="I451" s="32">
        <f t="shared" si="61"/>
        <v>2433.8999999999996</v>
      </c>
      <c r="J451" s="32">
        <f t="shared" si="62"/>
        <v>3105</v>
      </c>
    </row>
    <row r="452" spans="1:10" ht="25.5">
      <c r="A452" s="31" t="s">
        <v>2415</v>
      </c>
      <c r="B452" s="31" t="s">
        <v>7</v>
      </c>
      <c r="C452" s="31" t="s">
        <v>777</v>
      </c>
      <c r="D452" s="40" t="s">
        <v>778</v>
      </c>
      <c r="E452" s="31" t="s">
        <v>194</v>
      </c>
      <c r="F452" s="130">
        <v>10</v>
      </c>
      <c r="G452" s="32">
        <v>243.8</v>
      </c>
      <c r="H452" s="32">
        <f t="shared" si="60"/>
        <v>311.02999999999997</v>
      </c>
      <c r="I452" s="32">
        <f t="shared" si="61"/>
        <v>2438</v>
      </c>
      <c r="J452" s="32">
        <f t="shared" si="62"/>
        <v>3110.2999999999997</v>
      </c>
    </row>
    <row r="453" spans="1:10">
      <c r="A453" s="31" t="s">
        <v>2416</v>
      </c>
      <c r="B453" s="31" t="s">
        <v>7</v>
      </c>
      <c r="C453" s="31" t="s">
        <v>779</v>
      </c>
      <c r="D453" s="40" t="s">
        <v>780</v>
      </c>
      <c r="E453" s="31" t="s">
        <v>194</v>
      </c>
      <c r="F453" s="130">
        <v>100</v>
      </c>
      <c r="G453" s="32">
        <v>20.88</v>
      </c>
      <c r="H453" s="32">
        <f t="shared" si="60"/>
        <v>26.64</v>
      </c>
      <c r="I453" s="32">
        <f t="shared" si="61"/>
        <v>2088</v>
      </c>
      <c r="J453" s="32">
        <f t="shared" si="62"/>
        <v>2664</v>
      </c>
    </row>
    <row r="454" spans="1:10" ht="25.5">
      <c r="A454" s="31" t="s">
        <v>2417</v>
      </c>
      <c r="B454" s="31" t="s">
        <v>7</v>
      </c>
      <c r="C454" s="31" t="s">
        <v>781</v>
      </c>
      <c r="D454" s="40" t="s">
        <v>782</v>
      </c>
      <c r="E454" s="31" t="s">
        <v>194</v>
      </c>
      <c r="F454" s="130">
        <v>15</v>
      </c>
      <c r="G454" s="32">
        <v>91.26</v>
      </c>
      <c r="H454" s="32">
        <f t="shared" si="60"/>
        <v>116.43</v>
      </c>
      <c r="I454" s="32">
        <f t="shared" si="61"/>
        <v>1368.9</v>
      </c>
      <c r="J454" s="32">
        <f t="shared" si="62"/>
        <v>1746.45</v>
      </c>
    </row>
    <row r="455" spans="1:10">
      <c r="A455" s="31" t="s">
        <v>2418</v>
      </c>
      <c r="B455" s="31" t="s">
        <v>7</v>
      </c>
      <c r="C455" s="31" t="s">
        <v>783</v>
      </c>
      <c r="D455" s="40" t="s">
        <v>784</v>
      </c>
      <c r="E455" s="31" t="s">
        <v>194</v>
      </c>
      <c r="F455" s="130">
        <v>200</v>
      </c>
      <c r="G455" s="32">
        <v>2.96</v>
      </c>
      <c r="H455" s="32">
        <f t="shared" si="60"/>
        <v>3.78</v>
      </c>
      <c r="I455" s="32">
        <f t="shared" si="61"/>
        <v>592</v>
      </c>
      <c r="J455" s="32">
        <f t="shared" si="62"/>
        <v>756</v>
      </c>
    </row>
    <row r="456" spans="1:10" ht="25.5">
      <c r="A456" s="31" t="s">
        <v>2419</v>
      </c>
      <c r="B456" s="31" t="s">
        <v>7</v>
      </c>
      <c r="C456" s="31" t="s">
        <v>785</v>
      </c>
      <c r="D456" s="40" t="s">
        <v>786</v>
      </c>
      <c r="E456" s="31" t="s">
        <v>194</v>
      </c>
      <c r="F456" s="130">
        <v>100</v>
      </c>
      <c r="G456" s="32">
        <v>18.57</v>
      </c>
      <c r="H456" s="32">
        <f t="shared" si="60"/>
        <v>23.69</v>
      </c>
      <c r="I456" s="32">
        <f t="shared" si="61"/>
        <v>1857</v>
      </c>
      <c r="J456" s="32">
        <f t="shared" si="62"/>
        <v>2369</v>
      </c>
    </row>
    <row r="457" spans="1:10" ht="25.5">
      <c r="A457" s="31" t="s">
        <v>2420</v>
      </c>
      <c r="B457" s="31" t="s">
        <v>7</v>
      </c>
      <c r="C457" s="31" t="s">
        <v>787</v>
      </c>
      <c r="D457" s="40" t="s">
        <v>788</v>
      </c>
      <c r="E457" s="31" t="s">
        <v>194</v>
      </c>
      <c r="F457" s="130">
        <v>300</v>
      </c>
      <c r="G457" s="32">
        <v>17.239999999999998</v>
      </c>
      <c r="H457" s="32">
        <f t="shared" si="60"/>
        <v>21.99</v>
      </c>
      <c r="I457" s="32">
        <f t="shared" si="61"/>
        <v>5171.9999999999991</v>
      </c>
      <c r="J457" s="32">
        <f t="shared" si="62"/>
        <v>6596.9999999999991</v>
      </c>
    </row>
    <row r="458" spans="1:10">
      <c r="A458" s="31" t="s">
        <v>2421</v>
      </c>
      <c r="B458" s="31" t="s">
        <v>7</v>
      </c>
      <c r="C458" s="31" t="s">
        <v>789</v>
      </c>
      <c r="D458" s="40" t="s">
        <v>790</v>
      </c>
      <c r="E458" s="31" t="s">
        <v>194</v>
      </c>
      <c r="F458" s="130">
        <v>10</v>
      </c>
      <c r="G458" s="32">
        <v>24</v>
      </c>
      <c r="H458" s="32">
        <f t="shared" si="60"/>
        <v>30.62</v>
      </c>
      <c r="I458" s="32">
        <f t="shared" si="61"/>
        <v>240</v>
      </c>
      <c r="J458" s="32">
        <f t="shared" si="62"/>
        <v>306.2</v>
      </c>
    </row>
    <row r="459" spans="1:10">
      <c r="A459" s="31" t="s">
        <v>2422</v>
      </c>
      <c r="B459" s="31" t="s">
        <v>7</v>
      </c>
      <c r="C459" s="31" t="s">
        <v>791</v>
      </c>
      <c r="D459" s="40" t="s">
        <v>792</v>
      </c>
      <c r="E459" s="31" t="s">
        <v>194</v>
      </c>
      <c r="F459" s="130">
        <v>200</v>
      </c>
      <c r="G459" s="32">
        <v>14.66</v>
      </c>
      <c r="H459" s="32">
        <f t="shared" si="60"/>
        <v>18.7</v>
      </c>
      <c r="I459" s="32">
        <f t="shared" si="61"/>
        <v>2932</v>
      </c>
      <c r="J459" s="32">
        <f t="shared" si="62"/>
        <v>3740</v>
      </c>
    </row>
    <row r="460" spans="1:10">
      <c r="A460" s="31" t="s">
        <v>2423</v>
      </c>
      <c r="B460" s="31" t="s">
        <v>7</v>
      </c>
      <c r="C460" s="31" t="s">
        <v>793</v>
      </c>
      <c r="D460" s="40" t="s">
        <v>794</v>
      </c>
      <c r="E460" s="31" t="s">
        <v>194</v>
      </c>
      <c r="F460" s="130">
        <v>200</v>
      </c>
      <c r="G460" s="32">
        <v>6.55</v>
      </c>
      <c r="H460" s="32">
        <f t="shared" si="60"/>
        <v>8.36</v>
      </c>
      <c r="I460" s="32">
        <f t="shared" si="61"/>
        <v>1310</v>
      </c>
      <c r="J460" s="32">
        <f t="shared" si="62"/>
        <v>1672</v>
      </c>
    </row>
    <row r="461" spans="1:10">
      <c r="A461" s="31" t="s">
        <v>2424</v>
      </c>
      <c r="B461" s="31" t="s">
        <v>7</v>
      </c>
      <c r="C461" s="31" t="s">
        <v>795</v>
      </c>
      <c r="D461" s="40" t="s">
        <v>796</v>
      </c>
      <c r="E461" s="31" t="s">
        <v>194</v>
      </c>
      <c r="F461" s="130">
        <v>200</v>
      </c>
      <c r="G461" s="32">
        <v>8.3000000000000007</v>
      </c>
      <c r="H461" s="32">
        <f t="shared" si="60"/>
        <v>10.59</v>
      </c>
      <c r="I461" s="32">
        <f t="shared" si="61"/>
        <v>1660.0000000000002</v>
      </c>
      <c r="J461" s="32">
        <f t="shared" si="62"/>
        <v>2118</v>
      </c>
    </row>
    <row r="462" spans="1:10" ht="25.5">
      <c r="A462" s="31" t="s">
        <v>2425</v>
      </c>
      <c r="B462" s="31" t="s">
        <v>7</v>
      </c>
      <c r="C462" s="31" t="s">
        <v>797</v>
      </c>
      <c r="D462" s="40" t="s">
        <v>798</v>
      </c>
      <c r="E462" s="31" t="s">
        <v>194</v>
      </c>
      <c r="F462" s="130">
        <v>300</v>
      </c>
      <c r="G462" s="32">
        <v>36.58</v>
      </c>
      <c r="H462" s="32">
        <f t="shared" si="60"/>
        <v>46.67</v>
      </c>
      <c r="I462" s="32">
        <f t="shared" si="61"/>
        <v>10974</v>
      </c>
      <c r="J462" s="32">
        <f t="shared" si="62"/>
        <v>14001</v>
      </c>
    </row>
    <row r="463" spans="1:10">
      <c r="A463" s="31" t="s">
        <v>2426</v>
      </c>
      <c r="B463" s="31" t="s">
        <v>7</v>
      </c>
      <c r="C463" s="31" t="s">
        <v>799</v>
      </c>
      <c r="D463" s="40" t="s">
        <v>800</v>
      </c>
      <c r="E463" s="31" t="s">
        <v>194</v>
      </c>
      <c r="F463" s="130">
        <v>200</v>
      </c>
      <c r="G463" s="32">
        <v>5.83</v>
      </c>
      <c r="H463" s="32">
        <f t="shared" si="60"/>
        <v>7.44</v>
      </c>
      <c r="I463" s="32">
        <f t="shared" si="61"/>
        <v>1166</v>
      </c>
      <c r="J463" s="32">
        <f t="shared" si="62"/>
        <v>1488</v>
      </c>
    </row>
    <row r="464" spans="1:10">
      <c r="A464" s="31" t="s">
        <v>2427</v>
      </c>
      <c r="B464" s="31" t="s">
        <v>7</v>
      </c>
      <c r="C464" s="31" t="s">
        <v>801</v>
      </c>
      <c r="D464" s="40" t="s">
        <v>802</v>
      </c>
      <c r="E464" s="31" t="s">
        <v>194</v>
      </c>
      <c r="F464" s="130">
        <v>200</v>
      </c>
      <c r="G464" s="32">
        <v>3.95</v>
      </c>
      <c r="H464" s="32">
        <f t="shared" si="60"/>
        <v>5.04</v>
      </c>
      <c r="I464" s="32">
        <f t="shared" si="61"/>
        <v>790</v>
      </c>
      <c r="J464" s="32">
        <f t="shared" si="62"/>
        <v>1008</v>
      </c>
    </row>
    <row r="465" spans="1:10">
      <c r="A465" s="31" t="s">
        <v>2428</v>
      </c>
      <c r="B465" s="31" t="s">
        <v>7</v>
      </c>
      <c r="C465" s="31" t="s">
        <v>803</v>
      </c>
      <c r="D465" s="40" t="s">
        <v>804</v>
      </c>
      <c r="E465" s="31" t="s">
        <v>194</v>
      </c>
      <c r="F465" s="130">
        <v>200</v>
      </c>
      <c r="G465" s="32">
        <v>19.84</v>
      </c>
      <c r="H465" s="32">
        <f t="shared" si="60"/>
        <v>25.31</v>
      </c>
      <c r="I465" s="32">
        <f t="shared" si="61"/>
        <v>3968</v>
      </c>
      <c r="J465" s="32">
        <f t="shared" si="62"/>
        <v>5062</v>
      </c>
    </row>
    <row r="466" spans="1:10">
      <c r="A466" s="31" t="s">
        <v>2429</v>
      </c>
      <c r="B466" s="31" t="s">
        <v>7</v>
      </c>
      <c r="C466" s="31" t="s">
        <v>805</v>
      </c>
      <c r="D466" s="40" t="s">
        <v>806</v>
      </c>
      <c r="E466" s="31" t="s">
        <v>10</v>
      </c>
      <c r="F466" s="130">
        <v>1000</v>
      </c>
      <c r="G466" s="32">
        <v>7.89</v>
      </c>
      <c r="H466" s="32">
        <f t="shared" si="60"/>
        <v>10.07</v>
      </c>
      <c r="I466" s="32">
        <f t="shared" si="61"/>
        <v>7890</v>
      </c>
      <c r="J466" s="32">
        <f t="shared" si="62"/>
        <v>10070</v>
      </c>
    </row>
    <row r="467" spans="1:10" ht="25.5">
      <c r="A467" s="31" t="s">
        <v>2430</v>
      </c>
      <c r="B467" s="31" t="s">
        <v>7</v>
      </c>
      <c r="C467" s="31" t="s">
        <v>807</v>
      </c>
      <c r="D467" s="40" t="s">
        <v>808</v>
      </c>
      <c r="E467" s="31" t="s">
        <v>26</v>
      </c>
      <c r="F467" s="130">
        <v>30</v>
      </c>
      <c r="G467" s="32">
        <v>77.61</v>
      </c>
      <c r="H467" s="32">
        <f t="shared" si="60"/>
        <v>99.01</v>
      </c>
      <c r="I467" s="32">
        <f t="shared" si="61"/>
        <v>2328.3000000000002</v>
      </c>
      <c r="J467" s="32">
        <f t="shared" si="62"/>
        <v>2970.3</v>
      </c>
    </row>
    <row r="468" spans="1:10" ht="25.5">
      <c r="A468" s="31" t="s">
        <v>2431</v>
      </c>
      <c r="B468" s="31" t="s">
        <v>7</v>
      </c>
      <c r="C468" s="31" t="s">
        <v>809</v>
      </c>
      <c r="D468" s="40" t="s">
        <v>810</v>
      </c>
      <c r="E468" s="31" t="s">
        <v>26</v>
      </c>
      <c r="F468" s="130">
        <v>30</v>
      </c>
      <c r="G468" s="32">
        <v>46.69</v>
      </c>
      <c r="H468" s="32">
        <f t="shared" si="60"/>
        <v>59.57</v>
      </c>
      <c r="I468" s="32">
        <f t="shared" si="61"/>
        <v>1400.6999999999998</v>
      </c>
      <c r="J468" s="32">
        <f t="shared" si="62"/>
        <v>1787.1</v>
      </c>
    </row>
    <row r="469" spans="1:10">
      <c r="A469" s="31" t="s">
        <v>2432</v>
      </c>
      <c r="B469" s="31" t="s">
        <v>7</v>
      </c>
      <c r="C469" s="31" t="s">
        <v>811</v>
      </c>
      <c r="D469" s="40" t="s">
        <v>812</v>
      </c>
      <c r="E469" s="31" t="s">
        <v>194</v>
      </c>
      <c r="F469" s="130">
        <v>200</v>
      </c>
      <c r="G469" s="32">
        <v>3.86</v>
      </c>
      <c r="H469" s="32">
        <f t="shared" si="60"/>
        <v>4.92</v>
      </c>
      <c r="I469" s="32">
        <f t="shared" si="61"/>
        <v>772</v>
      </c>
      <c r="J469" s="32">
        <f t="shared" si="62"/>
        <v>984</v>
      </c>
    </row>
    <row r="470" spans="1:10">
      <c r="A470" s="31" t="s">
        <v>2433</v>
      </c>
      <c r="B470" s="31" t="s">
        <v>7</v>
      </c>
      <c r="C470" s="31" t="s">
        <v>813</v>
      </c>
      <c r="D470" s="40" t="s">
        <v>814</v>
      </c>
      <c r="E470" s="31" t="s">
        <v>194</v>
      </c>
      <c r="F470" s="130">
        <v>300</v>
      </c>
      <c r="G470" s="32">
        <v>3.85</v>
      </c>
      <c r="H470" s="32">
        <f t="shared" si="60"/>
        <v>4.91</v>
      </c>
      <c r="I470" s="32">
        <f t="shared" si="61"/>
        <v>1155</v>
      </c>
      <c r="J470" s="32">
        <f t="shared" si="62"/>
        <v>1473</v>
      </c>
    </row>
    <row r="471" spans="1:10">
      <c r="A471" s="31" t="s">
        <v>2434</v>
      </c>
      <c r="B471" s="31" t="s">
        <v>7</v>
      </c>
      <c r="C471" s="31" t="s">
        <v>815</v>
      </c>
      <c r="D471" s="40" t="s">
        <v>816</v>
      </c>
      <c r="E471" s="31" t="s">
        <v>194</v>
      </c>
      <c r="F471" s="130">
        <v>30</v>
      </c>
      <c r="G471" s="32">
        <v>4.21</v>
      </c>
      <c r="H471" s="32">
        <f t="shared" ref="H471:H500" si="63">ROUND(G471*(1+$G$5),2)</f>
        <v>5.37</v>
      </c>
      <c r="I471" s="32">
        <f t="shared" ref="I471:I500" si="64">F471*G471</f>
        <v>126.3</v>
      </c>
      <c r="J471" s="32">
        <f t="shared" ref="J471:J500" si="65">F471*H471</f>
        <v>161.1</v>
      </c>
    </row>
    <row r="472" spans="1:10">
      <c r="A472" s="31" t="s">
        <v>2435</v>
      </c>
      <c r="B472" s="31" t="s">
        <v>7</v>
      </c>
      <c r="C472" s="31" t="s">
        <v>817</v>
      </c>
      <c r="D472" s="40" t="s">
        <v>818</v>
      </c>
      <c r="E472" s="31" t="s">
        <v>194</v>
      </c>
      <c r="F472" s="130">
        <v>30</v>
      </c>
      <c r="G472" s="32">
        <v>18.97</v>
      </c>
      <c r="H472" s="32">
        <f t="shared" si="63"/>
        <v>24.2</v>
      </c>
      <c r="I472" s="32">
        <f t="shared" si="64"/>
        <v>569.09999999999991</v>
      </c>
      <c r="J472" s="32">
        <f t="shared" si="65"/>
        <v>726</v>
      </c>
    </row>
    <row r="473" spans="1:10">
      <c r="A473" s="31" t="s">
        <v>2436</v>
      </c>
      <c r="B473" s="31" t="s">
        <v>7</v>
      </c>
      <c r="C473" s="31" t="s">
        <v>819</v>
      </c>
      <c r="D473" s="40" t="s">
        <v>820</v>
      </c>
      <c r="E473" s="31" t="s">
        <v>194</v>
      </c>
      <c r="F473" s="130">
        <v>150</v>
      </c>
      <c r="G473" s="32">
        <v>86.84</v>
      </c>
      <c r="H473" s="32">
        <f t="shared" si="63"/>
        <v>110.79</v>
      </c>
      <c r="I473" s="32">
        <f t="shared" si="64"/>
        <v>13026</v>
      </c>
      <c r="J473" s="32">
        <f t="shared" si="65"/>
        <v>16618.5</v>
      </c>
    </row>
    <row r="474" spans="1:10" ht="25.5">
      <c r="A474" s="31" t="s">
        <v>2437</v>
      </c>
      <c r="B474" s="31" t="s">
        <v>7</v>
      </c>
      <c r="C474" s="31" t="s">
        <v>821</v>
      </c>
      <c r="D474" s="40" t="s">
        <v>822</v>
      </c>
      <c r="E474" s="31" t="s">
        <v>194</v>
      </c>
      <c r="F474" s="130">
        <v>15</v>
      </c>
      <c r="G474" s="32">
        <v>599.49</v>
      </c>
      <c r="H474" s="32">
        <f t="shared" si="63"/>
        <v>764.8</v>
      </c>
      <c r="I474" s="32">
        <f t="shared" si="64"/>
        <v>8992.35</v>
      </c>
      <c r="J474" s="32">
        <f t="shared" si="65"/>
        <v>11472</v>
      </c>
    </row>
    <row r="475" spans="1:10">
      <c r="A475" s="31" t="s">
        <v>2438</v>
      </c>
      <c r="B475" s="31" t="s">
        <v>7</v>
      </c>
      <c r="C475" s="31" t="s">
        <v>823</v>
      </c>
      <c r="D475" s="40" t="s">
        <v>824</v>
      </c>
      <c r="E475" s="31" t="s">
        <v>194</v>
      </c>
      <c r="F475" s="130">
        <v>500</v>
      </c>
      <c r="G475" s="32">
        <v>0.79</v>
      </c>
      <c r="H475" s="32">
        <f t="shared" si="63"/>
        <v>1.01</v>
      </c>
      <c r="I475" s="32">
        <f t="shared" si="64"/>
        <v>395</v>
      </c>
      <c r="J475" s="32">
        <f t="shared" si="65"/>
        <v>505</v>
      </c>
    </row>
    <row r="476" spans="1:10">
      <c r="A476" s="31" t="s">
        <v>2439</v>
      </c>
      <c r="B476" s="31" t="s">
        <v>7</v>
      </c>
      <c r="C476" s="31" t="s">
        <v>825</v>
      </c>
      <c r="D476" s="40" t="s">
        <v>826</v>
      </c>
      <c r="E476" s="31" t="s">
        <v>194</v>
      </c>
      <c r="F476" s="130">
        <v>500</v>
      </c>
      <c r="G476" s="32">
        <v>0.83</v>
      </c>
      <c r="H476" s="32">
        <f t="shared" si="63"/>
        <v>1.06</v>
      </c>
      <c r="I476" s="32">
        <f t="shared" si="64"/>
        <v>415</v>
      </c>
      <c r="J476" s="32">
        <f t="shared" si="65"/>
        <v>530</v>
      </c>
    </row>
    <row r="477" spans="1:10" ht="25.5">
      <c r="A477" s="31" t="s">
        <v>2440</v>
      </c>
      <c r="B477" s="31" t="s">
        <v>7</v>
      </c>
      <c r="C477" s="31" t="s">
        <v>827</v>
      </c>
      <c r="D477" s="40" t="s">
        <v>828</v>
      </c>
      <c r="E477" s="31" t="s">
        <v>194</v>
      </c>
      <c r="F477" s="130">
        <v>60</v>
      </c>
      <c r="G477" s="32">
        <v>79.760000000000005</v>
      </c>
      <c r="H477" s="32">
        <f t="shared" si="63"/>
        <v>101.75</v>
      </c>
      <c r="I477" s="32">
        <f t="shared" si="64"/>
        <v>4785.6000000000004</v>
      </c>
      <c r="J477" s="32">
        <f t="shared" si="65"/>
        <v>6105</v>
      </c>
    </row>
    <row r="478" spans="1:10">
      <c r="A478" s="31" t="s">
        <v>2441</v>
      </c>
      <c r="B478" s="31" t="s">
        <v>7</v>
      </c>
      <c r="C478" s="31" t="s">
        <v>829</v>
      </c>
      <c r="D478" s="40" t="s">
        <v>830</v>
      </c>
      <c r="E478" s="31" t="s">
        <v>194</v>
      </c>
      <c r="F478" s="130">
        <v>100</v>
      </c>
      <c r="G478" s="32">
        <v>22.5</v>
      </c>
      <c r="H478" s="32">
        <f t="shared" si="63"/>
        <v>28.7</v>
      </c>
      <c r="I478" s="32">
        <f t="shared" si="64"/>
        <v>2250</v>
      </c>
      <c r="J478" s="32">
        <f t="shared" si="65"/>
        <v>2870</v>
      </c>
    </row>
    <row r="479" spans="1:10">
      <c r="A479" s="31" t="s">
        <v>2442</v>
      </c>
      <c r="B479" s="31" t="s">
        <v>7</v>
      </c>
      <c r="C479" s="31" t="s">
        <v>831</v>
      </c>
      <c r="D479" s="40" t="s">
        <v>832</v>
      </c>
      <c r="E479" s="31" t="s">
        <v>194</v>
      </c>
      <c r="F479" s="130">
        <v>100</v>
      </c>
      <c r="G479" s="32">
        <v>22.5</v>
      </c>
      <c r="H479" s="32">
        <f t="shared" si="63"/>
        <v>28.7</v>
      </c>
      <c r="I479" s="32">
        <f t="shared" si="64"/>
        <v>2250</v>
      </c>
      <c r="J479" s="32">
        <f t="shared" si="65"/>
        <v>2870</v>
      </c>
    </row>
    <row r="480" spans="1:10">
      <c r="A480" s="31" t="s">
        <v>2443</v>
      </c>
      <c r="B480" s="31" t="s">
        <v>7</v>
      </c>
      <c r="C480" s="31" t="s">
        <v>833</v>
      </c>
      <c r="D480" s="40" t="s">
        <v>834</v>
      </c>
      <c r="E480" s="31" t="s">
        <v>194</v>
      </c>
      <c r="F480" s="130">
        <v>100</v>
      </c>
      <c r="G480" s="32">
        <v>21.21</v>
      </c>
      <c r="H480" s="32">
        <f t="shared" si="63"/>
        <v>27.06</v>
      </c>
      <c r="I480" s="32">
        <f t="shared" si="64"/>
        <v>2121</v>
      </c>
      <c r="J480" s="32">
        <f t="shared" si="65"/>
        <v>2706</v>
      </c>
    </row>
    <row r="481" spans="1:10">
      <c r="A481" s="31" t="s">
        <v>2444</v>
      </c>
      <c r="B481" s="31" t="s">
        <v>7</v>
      </c>
      <c r="C481" s="31" t="s">
        <v>835</v>
      </c>
      <c r="D481" s="40" t="s">
        <v>836</v>
      </c>
      <c r="E481" s="31" t="s">
        <v>194</v>
      </c>
      <c r="F481" s="130">
        <v>100</v>
      </c>
      <c r="G481" s="32">
        <v>70.33</v>
      </c>
      <c r="H481" s="32">
        <f t="shared" si="63"/>
        <v>89.72</v>
      </c>
      <c r="I481" s="32">
        <f t="shared" si="64"/>
        <v>7033</v>
      </c>
      <c r="J481" s="32">
        <f t="shared" si="65"/>
        <v>8972</v>
      </c>
    </row>
    <row r="482" spans="1:10">
      <c r="A482" s="31" t="s">
        <v>2445</v>
      </c>
      <c r="B482" s="31" t="s">
        <v>7</v>
      </c>
      <c r="C482" s="31" t="s">
        <v>837</v>
      </c>
      <c r="D482" s="40" t="s">
        <v>838</v>
      </c>
      <c r="E482" s="31" t="s">
        <v>194</v>
      </c>
      <c r="F482" s="130">
        <v>100</v>
      </c>
      <c r="G482" s="32">
        <v>21.11</v>
      </c>
      <c r="H482" s="32">
        <f t="shared" si="63"/>
        <v>26.93</v>
      </c>
      <c r="I482" s="32">
        <f t="shared" si="64"/>
        <v>2111</v>
      </c>
      <c r="J482" s="32">
        <f t="shared" si="65"/>
        <v>2693</v>
      </c>
    </row>
    <row r="483" spans="1:10">
      <c r="A483" s="31" t="s">
        <v>2446</v>
      </c>
      <c r="B483" s="31" t="s">
        <v>7</v>
      </c>
      <c r="C483" s="31" t="s">
        <v>839</v>
      </c>
      <c r="D483" s="40" t="s">
        <v>840</v>
      </c>
      <c r="E483" s="31" t="s">
        <v>194</v>
      </c>
      <c r="F483" s="130">
        <v>100</v>
      </c>
      <c r="G483" s="32">
        <v>21.77</v>
      </c>
      <c r="H483" s="32">
        <f t="shared" si="63"/>
        <v>27.77</v>
      </c>
      <c r="I483" s="32">
        <f t="shared" si="64"/>
        <v>2177</v>
      </c>
      <c r="J483" s="32">
        <f t="shared" si="65"/>
        <v>2777</v>
      </c>
    </row>
    <row r="484" spans="1:10">
      <c r="A484" s="31" t="s">
        <v>2447</v>
      </c>
      <c r="B484" s="31" t="s">
        <v>7</v>
      </c>
      <c r="C484" s="31" t="s">
        <v>841</v>
      </c>
      <c r="D484" s="40" t="s">
        <v>842</v>
      </c>
      <c r="E484" s="31" t="s">
        <v>194</v>
      </c>
      <c r="F484" s="130">
        <v>100</v>
      </c>
      <c r="G484" s="32">
        <v>162.03</v>
      </c>
      <c r="H484" s="32">
        <f t="shared" si="63"/>
        <v>206.71</v>
      </c>
      <c r="I484" s="32">
        <f t="shared" si="64"/>
        <v>16203</v>
      </c>
      <c r="J484" s="32">
        <f t="shared" si="65"/>
        <v>20671</v>
      </c>
    </row>
    <row r="485" spans="1:10">
      <c r="A485" s="31" t="s">
        <v>2448</v>
      </c>
      <c r="B485" s="31" t="s">
        <v>7</v>
      </c>
      <c r="C485" s="31" t="s">
        <v>843</v>
      </c>
      <c r="D485" s="40" t="s">
        <v>844</v>
      </c>
      <c r="E485" s="31" t="s">
        <v>194</v>
      </c>
      <c r="F485" s="130">
        <v>100</v>
      </c>
      <c r="G485" s="32">
        <v>162.03</v>
      </c>
      <c r="H485" s="32">
        <f t="shared" si="63"/>
        <v>206.71</v>
      </c>
      <c r="I485" s="32">
        <f t="shared" si="64"/>
        <v>16203</v>
      </c>
      <c r="J485" s="32">
        <f t="shared" si="65"/>
        <v>20671</v>
      </c>
    </row>
    <row r="486" spans="1:10">
      <c r="A486" s="31" t="s">
        <v>2449</v>
      </c>
      <c r="B486" s="31" t="s">
        <v>7</v>
      </c>
      <c r="C486" s="31" t="s">
        <v>845</v>
      </c>
      <c r="D486" s="40" t="s">
        <v>846</v>
      </c>
      <c r="E486" s="31" t="s">
        <v>194</v>
      </c>
      <c r="F486" s="130">
        <v>100</v>
      </c>
      <c r="G486" s="32">
        <v>136.11000000000001</v>
      </c>
      <c r="H486" s="32">
        <f t="shared" si="63"/>
        <v>173.64</v>
      </c>
      <c r="I486" s="32">
        <f t="shared" si="64"/>
        <v>13611.000000000002</v>
      </c>
      <c r="J486" s="32">
        <f t="shared" si="65"/>
        <v>17364</v>
      </c>
    </row>
    <row r="487" spans="1:10">
      <c r="A487" s="31" t="s">
        <v>2450</v>
      </c>
      <c r="B487" s="31" t="s">
        <v>7</v>
      </c>
      <c r="C487" s="31" t="s">
        <v>847</v>
      </c>
      <c r="D487" s="40" t="s">
        <v>848</v>
      </c>
      <c r="E487" s="31" t="s">
        <v>26</v>
      </c>
      <c r="F487" s="130">
        <v>200</v>
      </c>
      <c r="G487" s="32">
        <v>33.700000000000003</v>
      </c>
      <c r="H487" s="32">
        <f t="shared" si="63"/>
        <v>42.99</v>
      </c>
      <c r="I487" s="32">
        <f t="shared" si="64"/>
        <v>6740.0000000000009</v>
      </c>
      <c r="J487" s="32">
        <f t="shared" si="65"/>
        <v>8598</v>
      </c>
    </row>
    <row r="488" spans="1:10" ht="25.5">
      <c r="A488" s="31" t="s">
        <v>2451</v>
      </c>
      <c r="B488" s="31" t="s">
        <v>7</v>
      </c>
      <c r="C488" s="31" t="s">
        <v>849</v>
      </c>
      <c r="D488" s="40" t="s">
        <v>850</v>
      </c>
      <c r="E488" s="31" t="s">
        <v>194</v>
      </c>
      <c r="F488" s="130">
        <v>300</v>
      </c>
      <c r="G488" s="32">
        <v>10.58</v>
      </c>
      <c r="H488" s="32">
        <f t="shared" si="63"/>
        <v>13.5</v>
      </c>
      <c r="I488" s="32">
        <f t="shared" si="64"/>
        <v>3174</v>
      </c>
      <c r="J488" s="32">
        <f t="shared" si="65"/>
        <v>4050</v>
      </c>
    </row>
    <row r="489" spans="1:10" ht="25.5">
      <c r="A489" s="31" t="s">
        <v>2452</v>
      </c>
      <c r="B489" s="31" t="s">
        <v>7</v>
      </c>
      <c r="C489" s="31" t="s">
        <v>851</v>
      </c>
      <c r="D489" s="40" t="s">
        <v>852</v>
      </c>
      <c r="E489" s="31" t="s">
        <v>194</v>
      </c>
      <c r="F489" s="130">
        <v>300</v>
      </c>
      <c r="G489" s="32">
        <v>3.65</v>
      </c>
      <c r="H489" s="32">
        <f t="shared" si="63"/>
        <v>4.66</v>
      </c>
      <c r="I489" s="32">
        <f t="shared" si="64"/>
        <v>1095</v>
      </c>
      <c r="J489" s="32">
        <f t="shared" si="65"/>
        <v>1398</v>
      </c>
    </row>
    <row r="490" spans="1:10" ht="25.5">
      <c r="A490" s="31" t="s">
        <v>2453</v>
      </c>
      <c r="B490" s="31" t="s">
        <v>7</v>
      </c>
      <c r="C490" s="31" t="s">
        <v>853</v>
      </c>
      <c r="D490" s="40" t="s">
        <v>854</v>
      </c>
      <c r="E490" s="31" t="s">
        <v>194</v>
      </c>
      <c r="F490" s="130">
        <v>300</v>
      </c>
      <c r="G490" s="32">
        <v>10.92</v>
      </c>
      <c r="H490" s="32">
        <f t="shared" si="63"/>
        <v>13.93</v>
      </c>
      <c r="I490" s="32">
        <f t="shared" si="64"/>
        <v>3276</v>
      </c>
      <c r="J490" s="32">
        <f t="shared" si="65"/>
        <v>4179</v>
      </c>
    </row>
    <row r="491" spans="1:10" ht="25.5">
      <c r="A491" s="31" t="s">
        <v>2454</v>
      </c>
      <c r="B491" s="31" t="s">
        <v>7</v>
      </c>
      <c r="C491" s="31" t="s">
        <v>855</v>
      </c>
      <c r="D491" s="40" t="s">
        <v>856</v>
      </c>
      <c r="E491" s="31" t="s">
        <v>194</v>
      </c>
      <c r="F491" s="130">
        <v>300</v>
      </c>
      <c r="G491" s="32">
        <v>11.01</v>
      </c>
      <c r="H491" s="32">
        <f t="shared" si="63"/>
        <v>14.05</v>
      </c>
      <c r="I491" s="32">
        <f t="shared" si="64"/>
        <v>3303</v>
      </c>
      <c r="J491" s="32">
        <f t="shared" si="65"/>
        <v>4215</v>
      </c>
    </row>
    <row r="492" spans="1:10" ht="25.5">
      <c r="A492" s="31" t="s">
        <v>2455</v>
      </c>
      <c r="B492" s="31" t="s">
        <v>7</v>
      </c>
      <c r="C492" s="31" t="s">
        <v>857</v>
      </c>
      <c r="D492" s="40" t="s">
        <v>858</v>
      </c>
      <c r="E492" s="31" t="s">
        <v>194</v>
      </c>
      <c r="F492" s="130">
        <v>300</v>
      </c>
      <c r="G492" s="32">
        <v>11.88</v>
      </c>
      <c r="H492" s="32">
        <f t="shared" si="63"/>
        <v>15.16</v>
      </c>
      <c r="I492" s="32">
        <f t="shared" si="64"/>
        <v>3564.0000000000005</v>
      </c>
      <c r="J492" s="32">
        <f t="shared" si="65"/>
        <v>4548</v>
      </c>
    </row>
    <row r="493" spans="1:10" ht="25.5">
      <c r="A493" s="31" t="s">
        <v>2456</v>
      </c>
      <c r="B493" s="31" t="s">
        <v>7</v>
      </c>
      <c r="C493" s="31" t="s">
        <v>859</v>
      </c>
      <c r="D493" s="40" t="s">
        <v>860</v>
      </c>
      <c r="E493" s="31" t="s">
        <v>194</v>
      </c>
      <c r="F493" s="130">
        <v>300</v>
      </c>
      <c r="G493" s="32">
        <v>11.17</v>
      </c>
      <c r="H493" s="32">
        <f t="shared" si="63"/>
        <v>14.25</v>
      </c>
      <c r="I493" s="32">
        <f t="shared" si="64"/>
        <v>3351</v>
      </c>
      <c r="J493" s="32">
        <f t="shared" si="65"/>
        <v>4275</v>
      </c>
    </row>
    <row r="494" spans="1:10" ht="25.5">
      <c r="A494" s="31" t="s">
        <v>2457</v>
      </c>
      <c r="B494" s="31" t="s">
        <v>7</v>
      </c>
      <c r="C494" s="31" t="s">
        <v>861</v>
      </c>
      <c r="D494" s="40" t="s">
        <v>862</v>
      </c>
      <c r="E494" s="31" t="s">
        <v>194</v>
      </c>
      <c r="F494" s="130">
        <v>300</v>
      </c>
      <c r="G494" s="32">
        <v>11.52</v>
      </c>
      <c r="H494" s="32">
        <f t="shared" si="63"/>
        <v>14.7</v>
      </c>
      <c r="I494" s="32">
        <f t="shared" si="64"/>
        <v>3456</v>
      </c>
      <c r="J494" s="32">
        <f t="shared" si="65"/>
        <v>4410</v>
      </c>
    </row>
    <row r="495" spans="1:10" ht="25.5">
      <c r="A495" s="31" t="s">
        <v>2458</v>
      </c>
      <c r="B495" s="31" t="s">
        <v>7</v>
      </c>
      <c r="C495" s="31" t="s">
        <v>863</v>
      </c>
      <c r="D495" s="40" t="s">
        <v>864</v>
      </c>
      <c r="E495" s="31" t="s">
        <v>194</v>
      </c>
      <c r="F495" s="130">
        <v>300</v>
      </c>
      <c r="G495" s="32">
        <v>12.17</v>
      </c>
      <c r="H495" s="32">
        <f t="shared" si="63"/>
        <v>15.53</v>
      </c>
      <c r="I495" s="32">
        <f t="shared" si="64"/>
        <v>3651</v>
      </c>
      <c r="J495" s="32">
        <f t="shared" si="65"/>
        <v>4659</v>
      </c>
    </row>
    <row r="496" spans="1:10" ht="25.5">
      <c r="A496" s="31" t="s">
        <v>2459</v>
      </c>
      <c r="B496" s="31" t="s">
        <v>7</v>
      </c>
      <c r="C496" s="31" t="s">
        <v>865</v>
      </c>
      <c r="D496" s="40" t="s">
        <v>866</v>
      </c>
      <c r="E496" s="31" t="s">
        <v>194</v>
      </c>
      <c r="F496" s="130">
        <v>300</v>
      </c>
      <c r="G496" s="32">
        <v>13.44</v>
      </c>
      <c r="H496" s="32">
        <f t="shared" si="63"/>
        <v>17.149999999999999</v>
      </c>
      <c r="I496" s="32">
        <f t="shared" si="64"/>
        <v>4032</v>
      </c>
      <c r="J496" s="32">
        <f t="shared" si="65"/>
        <v>5145</v>
      </c>
    </row>
    <row r="497" spans="1:10">
      <c r="A497" s="31" t="s">
        <v>2460</v>
      </c>
      <c r="B497" s="31" t="s">
        <v>7</v>
      </c>
      <c r="C497" s="31" t="s">
        <v>867</v>
      </c>
      <c r="D497" s="40" t="s">
        <v>868</v>
      </c>
      <c r="E497" s="31" t="s">
        <v>194</v>
      </c>
      <c r="F497" s="130">
        <v>300</v>
      </c>
      <c r="G497" s="32">
        <v>9.1199999999999992</v>
      </c>
      <c r="H497" s="32">
        <f t="shared" si="63"/>
        <v>11.63</v>
      </c>
      <c r="I497" s="32">
        <f t="shared" si="64"/>
        <v>2735.9999999999995</v>
      </c>
      <c r="J497" s="32">
        <f t="shared" si="65"/>
        <v>3489.0000000000005</v>
      </c>
    </row>
    <row r="498" spans="1:10" ht="25.5">
      <c r="A498" s="31" t="s">
        <v>2461</v>
      </c>
      <c r="B498" s="31" t="s">
        <v>7</v>
      </c>
      <c r="C498" s="31" t="s">
        <v>869</v>
      </c>
      <c r="D498" s="40" t="s">
        <v>870</v>
      </c>
      <c r="E498" s="31" t="s">
        <v>194</v>
      </c>
      <c r="F498" s="130">
        <v>300</v>
      </c>
      <c r="G498" s="32">
        <v>15.25</v>
      </c>
      <c r="H498" s="32">
        <f t="shared" si="63"/>
        <v>19.46</v>
      </c>
      <c r="I498" s="32">
        <f t="shared" si="64"/>
        <v>4575</v>
      </c>
      <c r="J498" s="32">
        <f t="shared" si="65"/>
        <v>5838</v>
      </c>
    </row>
    <row r="499" spans="1:10" ht="25.5">
      <c r="A499" s="31" t="s">
        <v>2462</v>
      </c>
      <c r="B499" s="31" t="s">
        <v>7</v>
      </c>
      <c r="C499" s="31" t="s">
        <v>871</v>
      </c>
      <c r="D499" s="40" t="s">
        <v>872</v>
      </c>
      <c r="E499" s="31" t="s">
        <v>194</v>
      </c>
      <c r="F499" s="130">
        <v>300</v>
      </c>
      <c r="G499" s="32">
        <v>16.54</v>
      </c>
      <c r="H499" s="32">
        <f t="shared" si="63"/>
        <v>21.1</v>
      </c>
      <c r="I499" s="32">
        <f t="shared" si="64"/>
        <v>4962</v>
      </c>
      <c r="J499" s="32">
        <f t="shared" si="65"/>
        <v>6330</v>
      </c>
    </row>
    <row r="500" spans="1:10">
      <c r="A500" s="31" t="s">
        <v>2463</v>
      </c>
      <c r="B500" s="31" t="s">
        <v>7</v>
      </c>
      <c r="C500" s="31" t="s">
        <v>873</v>
      </c>
      <c r="D500" s="40" t="s">
        <v>874</v>
      </c>
      <c r="E500" s="31" t="s">
        <v>194</v>
      </c>
      <c r="F500" s="130">
        <v>50</v>
      </c>
      <c r="G500" s="32">
        <v>83.43</v>
      </c>
      <c r="H500" s="32">
        <f t="shared" si="63"/>
        <v>106.44</v>
      </c>
      <c r="I500" s="32">
        <f t="shared" si="64"/>
        <v>4171.5</v>
      </c>
      <c r="J500" s="32">
        <f t="shared" si="65"/>
        <v>5322</v>
      </c>
    </row>
    <row r="501" spans="1:10">
      <c r="A501" s="33" t="s">
        <v>2759</v>
      </c>
      <c r="B501" s="29"/>
      <c r="C501" s="29"/>
      <c r="D501" s="39" t="s">
        <v>875</v>
      </c>
      <c r="E501" s="29"/>
      <c r="F501" s="131"/>
      <c r="G501" s="30"/>
      <c r="H501" s="30"/>
      <c r="I501" s="30">
        <f>SUBTOTAL(9,I502:I511)</f>
        <v>81610.23</v>
      </c>
      <c r="J501" s="30">
        <f>SUBTOTAL(9,J502:J511)</f>
        <v>104104.22000000002</v>
      </c>
    </row>
    <row r="502" spans="1:10" ht="25.5">
      <c r="A502" s="31" t="s">
        <v>2464</v>
      </c>
      <c r="B502" s="31" t="s">
        <v>7</v>
      </c>
      <c r="C502" s="31" t="s">
        <v>876</v>
      </c>
      <c r="D502" s="40" t="s">
        <v>877</v>
      </c>
      <c r="E502" s="31" t="s">
        <v>17</v>
      </c>
      <c r="F502" s="130">
        <v>488</v>
      </c>
      <c r="G502" s="32">
        <v>39.04</v>
      </c>
      <c r="H502" s="32">
        <f t="shared" ref="H502:H511" si="66">ROUND(G502*(1+$G$5),2)</f>
        <v>49.81</v>
      </c>
      <c r="I502" s="32">
        <f t="shared" ref="I502:I511" si="67">F502*G502</f>
        <v>19051.52</v>
      </c>
      <c r="J502" s="32">
        <f t="shared" ref="J502:J511" si="68">F502*H502</f>
        <v>24307.280000000002</v>
      </c>
    </row>
    <row r="503" spans="1:10" ht="25.5">
      <c r="A503" s="141" t="s">
        <v>2465</v>
      </c>
      <c r="B503" s="141" t="s">
        <v>0</v>
      </c>
      <c r="C503" s="141">
        <v>94972</v>
      </c>
      <c r="D503" s="142" t="s">
        <v>878</v>
      </c>
      <c r="E503" s="141" t="s">
        <v>10</v>
      </c>
      <c r="F503" s="143">
        <v>10</v>
      </c>
      <c r="G503" s="144">
        <v>352.14</v>
      </c>
      <c r="H503" s="144">
        <f t="shared" si="66"/>
        <v>449.25</v>
      </c>
      <c r="I503" s="144">
        <f t="shared" si="67"/>
        <v>3521.3999999999996</v>
      </c>
      <c r="J503" s="144">
        <f t="shared" si="68"/>
        <v>4492.5</v>
      </c>
    </row>
    <row r="504" spans="1:10" ht="38.25">
      <c r="A504" s="31" t="s">
        <v>2466</v>
      </c>
      <c r="B504" s="31" t="s">
        <v>7</v>
      </c>
      <c r="C504" s="31" t="s">
        <v>879</v>
      </c>
      <c r="D504" s="40" t="s">
        <v>880</v>
      </c>
      <c r="E504" s="31" t="s">
        <v>10</v>
      </c>
      <c r="F504" s="130">
        <v>30</v>
      </c>
      <c r="G504" s="32">
        <v>351.4</v>
      </c>
      <c r="H504" s="32">
        <f t="shared" si="66"/>
        <v>448.3</v>
      </c>
      <c r="I504" s="32">
        <f t="shared" si="67"/>
        <v>10542</v>
      </c>
      <c r="J504" s="32">
        <f t="shared" si="68"/>
        <v>13449</v>
      </c>
    </row>
    <row r="505" spans="1:10" ht="25.5">
      <c r="A505" s="31" t="s">
        <v>2467</v>
      </c>
      <c r="B505" s="31" t="s">
        <v>7</v>
      </c>
      <c r="C505" s="31" t="s">
        <v>881</v>
      </c>
      <c r="D505" s="40" t="s">
        <v>882</v>
      </c>
      <c r="E505" s="31" t="s">
        <v>10</v>
      </c>
      <c r="F505" s="130">
        <v>14</v>
      </c>
      <c r="G505" s="32">
        <v>406.07</v>
      </c>
      <c r="H505" s="32">
        <f t="shared" si="66"/>
        <v>518.04999999999995</v>
      </c>
      <c r="I505" s="32">
        <f t="shared" si="67"/>
        <v>5684.98</v>
      </c>
      <c r="J505" s="32">
        <f t="shared" si="68"/>
        <v>7252.6999999999989</v>
      </c>
    </row>
    <row r="506" spans="1:10" ht="25.5">
      <c r="A506" s="31" t="s">
        <v>2468</v>
      </c>
      <c r="B506" s="31" t="s">
        <v>7</v>
      </c>
      <c r="C506" s="31" t="s">
        <v>883</v>
      </c>
      <c r="D506" s="40" t="s">
        <v>884</v>
      </c>
      <c r="E506" s="31" t="s">
        <v>10</v>
      </c>
      <c r="F506" s="130">
        <v>7</v>
      </c>
      <c r="G506" s="32">
        <v>429.87</v>
      </c>
      <c r="H506" s="32">
        <f t="shared" si="66"/>
        <v>548.41</v>
      </c>
      <c r="I506" s="32">
        <f t="shared" si="67"/>
        <v>3009.09</v>
      </c>
      <c r="J506" s="32">
        <f t="shared" si="68"/>
        <v>3838.87</v>
      </c>
    </row>
    <row r="507" spans="1:10" ht="38.25">
      <c r="A507" s="31" t="s">
        <v>2469</v>
      </c>
      <c r="B507" s="31" t="s">
        <v>7</v>
      </c>
      <c r="C507" s="31" t="s">
        <v>885</v>
      </c>
      <c r="D507" s="40" t="s">
        <v>886</v>
      </c>
      <c r="E507" s="31" t="s">
        <v>887</v>
      </c>
      <c r="F507" s="130">
        <v>400</v>
      </c>
      <c r="G507" s="32">
        <v>8.6999999999999993</v>
      </c>
      <c r="H507" s="32">
        <f t="shared" si="66"/>
        <v>11.1</v>
      </c>
      <c r="I507" s="32">
        <f t="shared" si="67"/>
        <v>3479.9999999999995</v>
      </c>
      <c r="J507" s="32">
        <f t="shared" si="68"/>
        <v>4440</v>
      </c>
    </row>
    <row r="508" spans="1:10">
      <c r="A508" s="31" t="s">
        <v>2470</v>
      </c>
      <c r="B508" s="31" t="s">
        <v>7</v>
      </c>
      <c r="C508" s="31" t="s">
        <v>888</v>
      </c>
      <c r="D508" s="40" t="s">
        <v>889</v>
      </c>
      <c r="E508" s="31" t="s">
        <v>887</v>
      </c>
      <c r="F508" s="130">
        <v>3660</v>
      </c>
      <c r="G508" s="32">
        <v>8.68</v>
      </c>
      <c r="H508" s="32">
        <f t="shared" si="66"/>
        <v>11.07</v>
      </c>
      <c r="I508" s="32">
        <f t="shared" si="67"/>
        <v>31768.799999999999</v>
      </c>
      <c r="J508" s="32">
        <f t="shared" si="68"/>
        <v>40516.200000000004</v>
      </c>
    </row>
    <row r="509" spans="1:10" ht="25.5">
      <c r="A509" s="31" t="s">
        <v>2471</v>
      </c>
      <c r="B509" s="31" t="s">
        <v>7</v>
      </c>
      <c r="C509" s="31" t="s">
        <v>890</v>
      </c>
      <c r="D509" s="40" t="s">
        <v>891</v>
      </c>
      <c r="E509" s="31" t="s">
        <v>10</v>
      </c>
      <c r="F509" s="130">
        <v>3</v>
      </c>
      <c r="G509" s="32">
        <v>352.88</v>
      </c>
      <c r="H509" s="32">
        <f t="shared" si="66"/>
        <v>450.19</v>
      </c>
      <c r="I509" s="32">
        <f t="shared" si="67"/>
        <v>1058.6399999999999</v>
      </c>
      <c r="J509" s="32">
        <f t="shared" si="68"/>
        <v>1350.57</v>
      </c>
    </row>
    <row r="510" spans="1:10" ht="25.5">
      <c r="A510" s="31" t="s">
        <v>2472</v>
      </c>
      <c r="B510" s="31" t="s">
        <v>7</v>
      </c>
      <c r="C510" s="31" t="s">
        <v>892</v>
      </c>
      <c r="D510" s="40" t="s">
        <v>893</v>
      </c>
      <c r="E510" s="31" t="s">
        <v>26</v>
      </c>
      <c r="F510" s="130">
        <v>60</v>
      </c>
      <c r="G510" s="32">
        <v>3.71</v>
      </c>
      <c r="H510" s="32">
        <f t="shared" si="66"/>
        <v>4.7300000000000004</v>
      </c>
      <c r="I510" s="32">
        <f t="shared" si="67"/>
        <v>222.6</v>
      </c>
      <c r="J510" s="32">
        <f t="shared" si="68"/>
        <v>283.8</v>
      </c>
    </row>
    <row r="511" spans="1:10" ht="25.5">
      <c r="A511" s="31" t="s">
        <v>2473</v>
      </c>
      <c r="B511" s="31" t="s">
        <v>7</v>
      </c>
      <c r="C511" s="31" t="s">
        <v>894</v>
      </c>
      <c r="D511" s="40" t="s">
        <v>895</v>
      </c>
      <c r="E511" s="31" t="s">
        <v>10</v>
      </c>
      <c r="F511" s="130">
        <v>10</v>
      </c>
      <c r="G511" s="32">
        <v>327.12</v>
      </c>
      <c r="H511" s="32">
        <f t="shared" si="66"/>
        <v>417.33</v>
      </c>
      <c r="I511" s="32">
        <f t="shared" si="67"/>
        <v>3271.2</v>
      </c>
      <c r="J511" s="32">
        <f t="shared" si="68"/>
        <v>4173.3</v>
      </c>
    </row>
    <row r="512" spans="1:10">
      <c r="A512" s="33" t="s">
        <v>2760</v>
      </c>
      <c r="B512" s="29"/>
      <c r="C512" s="29"/>
      <c r="D512" s="39" t="s">
        <v>896</v>
      </c>
      <c r="E512" s="29"/>
      <c r="F512" s="131"/>
      <c r="G512" s="30"/>
      <c r="H512" s="30"/>
      <c r="I512" s="30">
        <f>SUBTOTAL(9,I513:I530)</f>
        <v>77592.13</v>
      </c>
      <c r="J512" s="30">
        <f>SUBTOTAL(9,J513:J530)</f>
        <v>98987.250000000015</v>
      </c>
    </row>
    <row r="513" spans="1:10" ht="38.25">
      <c r="A513" s="31" t="s">
        <v>2474</v>
      </c>
      <c r="B513" s="31" t="s">
        <v>7</v>
      </c>
      <c r="C513" s="31" t="s">
        <v>897</v>
      </c>
      <c r="D513" s="40" t="s">
        <v>898</v>
      </c>
      <c r="E513" s="31" t="s">
        <v>17</v>
      </c>
      <c r="F513" s="130">
        <v>10</v>
      </c>
      <c r="G513" s="32">
        <v>81.97</v>
      </c>
      <c r="H513" s="32">
        <f t="shared" ref="H513:H530" si="69">ROUND(G513*(1+$G$5),2)</f>
        <v>104.57</v>
      </c>
      <c r="I513" s="32">
        <f t="shared" ref="I513:I530" si="70">F513*G513</f>
        <v>819.7</v>
      </c>
      <c r="J513" s="32">
        <f t="shared" ref="J513:J530" si="71">F513*H513</f>
        <v>1045.6999999999998</v>
      </c>
    </row>
    <row r="514" spans="1:10" ht="25.5">
      <c r="A514" s="31" t="s">
        <v>2475</v>
      </c>
      <c r="B514" s="31" t="s">
        <v>7</v>
      </c>
      <c r="C514" s="31" t="s">
        <v>899</v>
      </c>
      <c r="D514" s="40" t="s">
        <v>900</v>
      </c>
      <c r="E514" s="31" t="s">
        <v>17</v>
      </c>
      <c r="F514" s="130">
        <v>570</v>
      </c>
      <c r="G514" s="32">
        <v>23.17</v>
      </c>
      <c r="H514" s="32">
        <f t="shared" si="69"/>
        <v>29.56</v>
      </c>
      <c r="I514" s="32">
        <f t="shared" si="70"/>
        <v>13206.900000000001</v>
      </c>
      <c r="J514" s="32">
        <f t="shared" si="71"/>
        <v>16849.2</v>
      </c>
    </row>
    <row r="515" spans="1:10" ht="25.5">
      <c r="A515" s="31" t="s">
        <v>2476</v>
      </c>
      <c r="B515" s="31" t="s">
        <v>7</v>
      </c>
      <c r="C515" s="31" t="s">
        <v>901</v>
      </c>
      <c r="D515" s="40" t="s">
        <v>902</v>
      </c>
      <c r="E515" s="31" t="s">
        <v>17</v>
      </c>
      <c r="F515" s="130">
        <v>50</v>
      </c>
      <c r="G515" s="32">
        <v>37.909999999999997</v>
      </c>
      <c r="H515" s="32">
        <f t="shared" si="69"/>
        <v>48.36</v>
      </c>
      <c r="I515" s="32">
        <f t="shared" si="70"/>
        <v>1895.4999999999998</v>
      </c>
      <c r="J515" s="32">
        <f t="shared" si="71"/>
        <v>2418</v>
      </c>
    </row>
    <row r="516" spans="1:10" ht="38.25">
      <c r="A516" s="31" t="s">
        <v>2477</v>
      </c>
      <c r="B516" s="31" t="s">
        <v>7</v>
      </c>
      <c r="C516" s="31" t="s">
        <v>903</v>
      </c>
      <c r="D516" s="40" t="s">
        <v>904</v>
      </c>
      <c r="E516" s="31" t="s">
        <v>17</v>
      </c>
      <c r="F516" s="130">
        <v>50</v>
      </c>
      <c r="G516" s="32">
        <v>35.299999999999997</v>
      </c>
      <c r="H516" s="32">
        <f t="shared" si="69"/>
        <v>45.03</v>
      </c>
      <c r="I516" s="32">
        <f t="shared" si="70"/>
        <v>1764.9999999999998</v>
      </c>
      <c r="J516" s="32">
        <f t="shared" si="71"/>
        <v>2251.5</v>
      </c>
    </row>
    <row r="517" spans="1:10" ht="38.25">
      <c r="A517" s="31" t="s">
        <v>2478</v>
      </c>
      <c r="B517" s="31" t="s">
        <v>7</v>
      </c>
      <c r="C517" s="31" t="s">
        <v>905</v>
      </c>
      <c r="D517" s="40" t="s">
        <v>906</v>
      </c>
      <c r="E517" s="31" t="s">
        <v>17</v>
      </c>
      <c r="F517" s="130">
        <v>50</v>
      </c>
      <c r="G517" s="32">
        <v>38.92</v>
      </c>
      <c r="H517" s="32">
        <f t="shared" si="69"/>
        <v>49.65</v>
      </c>
      <c r="I517" s="32">
        <f t="shared" si="70"/>
        <v>1946</v>
      </c>
      <c r="J517" s="32">
        <f t="shared" si="71"/>
        <v>2482.5</v>
      </c>
    </row>
    <row r="518" spans="1:10" ht="25.5">
      <c r="A518" s="31" t="s">
        <v>2479</v>
      </c>
      <c r="B518" s="31" t="s">
        <v>7</v>
      </c>
      <c r="C518" s="31" t="s">
        <v>907</v>
      </c>
      <c r="D518" s="40" t="s">
        <v>908</v>
      </c>
      <c r="E518" s="31" t="s">
        <v>17</v>
      </c>
      <c r="F518" s="130">
        <v>100</v>
      </c>
      <c r="G518" s="32">
        <v>29.23</v>
      </c>
      <c r="H518" s="32">
        <f t="shared" si="69"/>
        <v>37.29</v>
      </c>
      <c r="I518" s="32">
        <f t="shared" si="70"/>
        <v>2923</v>
      </c>
      <c r="J518" s="32">
        <f t="shared" si="71"/>
        <v>3729</v>
      </c>
    </row>
    <row r="519" spans="1:10" ht="25.5">
      <c r="A519" s="31" t="s">
        <v>2480</v>
      </c>
      <c r="B519" s="31" t="s">
        <v>7</v>
      </c>
      <c r="C519" s="31" t="s">
        <v>909</v>
      </c>
      <c r="D519" s="40" t="s">
        <v>910</v>
      </c>
      <c r="E519" s="31" t="s">
        <v>17</v>
      </c>
      <c r="F519" s="130">
        <v>100</v>
      </c>
      <c r="G519" s="32">
        <v>62.49</v>
      </c>
      <c r="H519" s="32">
        <f t="shared" si="69"/>
        <v>79.72</v>
      </c>
      <c r="I519" s="32">
        <f t="shared" si="70"/>
        <v>6249</v>
      </c>
      <c r="J519" s="32">
        <f t="shared" si="71"/>
        <v>7972</v>
      </c>
    </row>
    <row r="520" spans="1:10" ht="38.25">
      <c r="A520" s="31" t="s">
        <v>2481</v>
      </c>
      <c r="B520" s="31" t="s">
        <v>7</v>
      </c>
      <c r="C520" s="31" t="s">
        <v>911</v>
      </c>
      <c r="D520" s="40" t="s">
        <v>912</v>
      </c>
      <c r="E520" s="31" t="s">
        <v>17</v>
      </c>
      <c r="F520" s="130">
        <v>3</v>
      </c>
      <c r="G520" s="32">
        <v>124.08</v>
      </c>
      <c r="H520" s="32">
        <f t="shared" si="69"/>
        <v>158.30000000000001</v>
      </c>
      <c r="I520" s="32">
        <f t="shared" si="70"/>
        <v>372.24</v>
      </c>
      <c r="J520" s="32">
        <f t="shared" si="71"/>
        <v>474.90000000000003</v>
      </c>
    </row>
    <row r="521" spans="1:10" ht="38.25">
      <c r="A521" s="31" t="s">
        <v>2482</v>
      </c>
      <c r="B521" s="31" t="s">
        <v>7</v>
      </c>
      <c r="C521" s="31" t="s">
        <v>913</v>
      </c>
      <c r="D521" s="40" t="s">
        <v>914</v>
      </c>
      <c r="E521" s="31" t="s">
        <v>17</v>
      </c>
      <c r="F521" s="130">
        <v>12</v>
      </c>
      <c r="G521" s="32">
        <v>124.08</v>
      </c>
      <c r="H521" s="32">
        <f t="shared" si="69"/>
        <v>158.30000000000001</v>
      </c>
      <c r="I521" s="32">
        <f t="shared" si="70"/>
        <v>1488.96</v>
      </c>
      <c r="J521" s="32">
        <f t="shared" si="71"/>
        <v>1899.6000000000001</v>
      </c>
    </row>
    <row r="522" spans="1:10" ht="38.25">
      <c r="A522" s="31" t="s">
        <v>2483</v>
      </c>
      <c r="B522" s="31" t="s">
        <v>7</v>
      </c>
      <c r="C522" s="31" t="s">
        <v>915</v>
      </c>
      <c r="D522" s="40" t="s">
        <v>916</v>
      </c>
      <c r="E522" s="31" t="s">
        <v>17</v>
      </c>
      <c r="F522" s="130">
        <v>10</v>
      </c>
      <c r="G522" s="32">
        <v>60.77</v>
      </c>
      <c r="H522" s="32">
        <f t="shared" si="69"/>
        <v>77.53</v>
      </c>
      <c r="I522" s="32">
        <f t="shared" si="70"/>
        <v>607.70000000000005</v>
      </c>
      <c r="J522" s="32">
        <f t="shared" si="71"/>
        <v>775.3</v>
      </c>
    </row>
    <row r="523" spans="1:10" ht="38.25">
      <c r="A523" s="31" t="s">
        <v>2484</v>
      </c>
      <c r="B523" s="31" t="s">
        <v>7</v>
      </c>
      <c r="C523" s="31" t="s">
        <v>917</v>
      </c>
      <c r="D523" s="40" t="s">
        <v>918</v>
      </c>
      <c r="E523" s="31" t="s">
        <v>17</v>
      </c>
      <c r="F523" s="130">
        <v>25</v>
      </c>
      <c r="G523" s="32">
        <v>60.77</v>
      </c>
      <c r="H523" s="32">
        <f t="shared" si="69"/>
        <v>77.53</v>
      </c>
      <c r="I523" s="32">
        <f t="shared" si="70"/>
        <v>1519.25</v>
      </c>
      <c r="J523" s="32">
        <f t="shared" si="71"/>
        <v>1938.25</v>
      </c>
    </row>
    <row r="524" spans="1:10" ht="38.25">
      <c r="A524" s="31" t="s">
        <v>2485</v>
      </c>
      <c r="B524" s="31" t="s">
        <v>7</v>
      </c>
      <c r="C524" s="31" t="s">
        <v>919</v>
      </c>
      <c r="D524" s="40" t="s">
        <v>920</v>
      </c>
      <c r="E524" s="31" t="s">
        <v>17</v>
      </c>
      <c r="F524" s="130">
        <v>20</v>
      </c>
      <c r="G524" s="32">
        <v>37.54</v>
      </c>
      <c r="H524" s="32">
        <f t="shared" si="69"/>
        <v>47.89</v>
      </c>
      <c r="I524" s="32">
        <f t="shared" si="70"/>
        <v>750.8</v>
      </c>
      <c r="J524" s="32">
        <f t="shared" si="71"/>
        <v>957.8</v>
      </c>
    </row>
    <row r="525" spans="1:10" ht="51">
      <c r="A525" s="31" t="s">
        <v>2486</v>
      </c>
      <c r="B525" s="31" t="s">
        <v>7</v>
      </c>
      <c r="C525" s="31" t="s">
        <v>921</v>
      </c>
      <c r="D525" s="40" t="s">
        <v>922</v>
      </c>
      <c r="E525" s="31" t="s">
        <v>17</v>
      </c>
      <c r="F525" s="130">
        <v>100</v>
      </c>
      <c r="G525" s="32">
        <v>52.59</v>
      </c>
      <c r="H525" s="32">
        <f t="shared" si="69"/>
        <v>67.09</v>
      </c>
      <c r="I525" s="32">
        <f t="shared" si="70"/>
        <v>5259</v>
      </c>
      <c r="J525" s="32">
        <f t="shared" si="71"/>
        <v>6709</v>
      </c>
    </row>
    <row r="526" spans="1:10" ht="51">
      <c r="A526" s="31" t="s">
        <v>2487</v>
      </c>
      <c r="B526" s="31" t="s">
        <v>7</v>
      </c>
      <c r="C526" s="31" t="s">
        <v>923</v>
      </c>
      <c r="D526" s="40" t="s">
        <v>924</v>
      </c>
      <c r="E526" s="31" t="s">
        <v>17</v>
      </c>
      <c r="F526" s="130">
        <v>500</v>
      </c>
      <c r="G526" s="32">
        <v>69.89</v>
      </c>
      <c r="H526" s="32">
        <f t="shared" si="69"/>
        <v>89.16</v>
      </c>
      <c r="I526" s="32">
        <f t="shared" si="70"/>
        <v>34945</v>
      </c>
      <c r="J526" s="32">
        <f t="shared" si="71"/>
        <v>44580</v>
      </c>
    </row>
    <row r="527" spans="1:10">
      <c r="A527" s="31" t="s">
        <v>2488</v>
      </c>
      <c r="B527" s="31" t="s">
        <v>7</v>
      </c>
      <c r="C527" s="31" t="s">
        <v>925</v>
      </c>
      <c r="D527" s="40" t="s">
        <v>926</v>
      </c>
      <c r="E527" s="31" t="s">
        <v>17</v>
      </c>
      <c r="F527" s="130">
        <v>4</v>
      </c>
      <c r="G527" s="32">
        <v>73.069999999999993</v>
      </c>
      <c r="H527" s="32">
        <f t="shared" si="69"/>
        <v>93.22</v>
      </c>
      <c r="I527" s="32">
        <f t="shared" si="70"/>
        <v>292.27999999999997</v>
      </c>
      <c r="J527" s="32">
        <f t="shared" si="71"/>
        <v>372.88</v>
      </c>
    </row>
    <row r="528" spans="1:10">
      <c r="A528" s="31" t="s">
        <v>2489</v>
      </c>
      <c r="B528" s="31" t="s">
        <v>48</v>
      </c>
      <c r="C528" s="31" t="s">
        <v>927</v>
      </c>
      <c r="D528" s="40" t="s">
        <v>928</v>
      </c>
      <c r="E528" s="31" t="s">
        <v>17</v>
      </c>
      <c r="F528" s="130">
        <v>10</v>
      </c>
      <c r="G528" s="32">
        <v>197.32</v>
      </c>
      <c r="H528" s="32">
        <f t="shared" si="69"/>
        <v>251.73</v>
      </c>
      <c r="I528" s="32">
        <f t="shared" si="70"/>
        <v>1973.1999999999998</v>
      </c>
      <c r="J528" s="32">
        <f t="shared" si="71"/>
        <v>2517.2999999999997</v>
      </c>
    </row>
    <row r="529" spans="1:10">
      <c r="A529" s="31" t="s">
        <v>2490</v>
      </c>
      <c r="B529" s="31" t="s">
        <v>7</v>
      </c>
      <c r="C529" s="31" t="s">
        <v>929</v>
      </c>
      <c r="D529" s="40" t="s">
        <v>930</v>
      </c>
      <c r="E529" s="31" t="s">
        <v>17</v>
      </c>
      <c r="F529" s="130">
        <v>4</v>
      </c>
      <c r="G529" s="32">
        <v>240.9</v>
      </c>
      <c r="H529" s="32">
        <f t="shared" si="69"/>
        <v>307.33</v>
      </c>
      <c r="I529" s="32">
        <f t="shared" si="70"/>
        <v>963.6</v>
      </c>
      <c r="J529" s="32">
        <f t="shared" si="71"/>
        <v>1229.32</v>
      </c>
    </row>
    <row r="530" spans="1:10">
      <c r="A530" s="141" t="s">
        <v>2491</v>
      </c>
      <c r="B530" s="141" t="s">
        <v>0</v>
      </c>
      <c r="C530" s="141">
        <v>99814</v>
      </c>
      <c r="D530" s="142" t="s">
        <v>931</v>
      </c>
      <c r="E530" s="141" t="s">
        <v>17</v>
      </c>
      <c r="F530" s="143">
        <v>500</v>
      </c>
      <c r="G530" s="144">
        <v>1.23</v>
      </c>
      <c r="H530" s="144">
        <f t="shared" si="69"/>
        <v>1.57</v>
      </c>
      <c r="I530" s="144">
        <f t="shared" si="70"/>
        <v>615</v>
      </c>
      <c r="J530" s="144">
        <f t="shared" si="71"/>
        <v>785</v>
      </c>
    </row>
    <row r="531" spans="1:10">
      <c r="A531" s="33" t="s">
        <v>2761</v>
      </c>
      <c r="B531" s="29"/>
      <c r="C531" s="29"/>
      <c r="D531" s="39" t="s">
        <v>932</v>
      </c>
      <c r="E531" s="29"/>
      <c r="F531" s="131"/>
      <c r="G531" s="30"/>
      <c r="H531" s="30"/>
      <c r="I531" s="30">
        <f>SUBTOTAL(9,I532:I534)</f>
        <v>1946</v>
      </c>
      <c r="J531" s="30">
        <f>SUBTOTAL(9,J532:J534)</f>
        <v>2482.9499999999998</v>
      </c>
    </row>
    <row r="532" spans="1:10" ht="38.25">
      <c r="A532" s="31" t="s">
        <v>2492</v>
      </c>
      <c r="B532" s="31" t="s">
        <v>7</v>
      </c>
      <c r="C532" s="31" t="s">
        <v>933</v>
      </c>
      <c r="D532" s="40" t="s">
        <v>934</v>
      </c>
      <c r="E532" s="31" t="s">
        <v>26</v>
      </c>
      <c r="F532" s="130">
        <v>35</v>
      </c>
      <c r="G532" s="32">
        <v>9.0500000000000007</v>
      </c>
      <c r="H532" s="32">
        <f>ROUND(G532*(1+$G$5),2)</f>
        <v>11.55</v>
      </c>
      <c r="I532" s="32">
        <f>F532*G532</f>
        <v>316.75</v>
      </c>
      <c r="J532" s="32">
        <f>F532*H532</f>
        <v>404.25</v>
      </c>
    </row>
    <row r="533" spans="1:10" ht="51">
      <c r="A533" s="31" t="s">
        <v>2493</v>
      </c>
      <c r="B533" s="31" t="s">
        <v>7</v>
      </c>
      <c r="C533" s="31" t="s">
        <v>935</v>
      </c>
      <c r="D533" s="40" t="s">
        <v>936</v>
      </c>
      <c r="E533" s="31" t="s">
        <v>26</v>
      </c>
      <c r="F533" s="130">
        <v>35</v>
      </c>
      <c r="G533" s="32">
        <v>20.55</v>
      </c>
      <c r="H533" s="32">
        <f>ROUND(G533*(1+$G$5),2)</f>
        <v>26.22</v>
      </c>
      <c r="I533" s="32">
        <f>F533*G533</f>
        <v>719.25</v>
      </c>
      <c r="J533" s="32">
        <f>F533*H533</f>
        <v>917.69999999999993</v>
      </c>
    </row>
    <row r="534" spans="1:10" ht="25.5">
      <c r="A534" s="31" t="s">
        <v>2494</v>
      </c>
      <c r="B534" s="31" t="s">
        <v>7</v>
      </c>
      <c r="C534" s="31" t="s">
        <v>937</v>
      </c>
      <c r="D534" s="40" t="s">
        <v>938</v>
      </c>
      <c r="E534" s="31" t="s">
        <v>26</v>
      </c>
      <c r="F534" s="130">
        <v>25</v>
      </c>
      <c r="G534" s="32">
        <v>36.4</v>
      </c>
      <c r="H534" s="32">
        <f>ROUND(G534*(1+$G$5),2)</f>
        <v>46.44</v>
      </c>
      <c r="I534" s="32">
        <f>F534*G534</f>
        <v>910</v>
      </c>
      <c r="J534" s="32">
        <f>F534*H534</f>
        <v>1161</v>
      </c>
    </row>
    <row r="535" spans="1:10">
      <c r="A535" s="33" t="s">
        <v>2762</v>
      </c>
      <c r="B535" s="29"/>
      <c r="C535" s="29"/>
      <c r="D535" s="39" t="s">
        <v>939</v>
      </c>
      <c r="E535" s="29"/>
      <c r="F535" s="131"/>
      <c r="G535" s="30"/>
      <c r="H535" s="30"/>
      <c r="I535" s="30">
        <f>SUBTOTAL(9,I536:I559)</f>
        <v>329503.40000000002</v>
      </c>
      <c r="J535" s="30">
        <f>SUBTOTAL(9,J536:J559)</f>
        <v>420400</v>
      </c>
    </row>
    <row r="536" spans="1:10" ht="25.5">
      <c r="A536" s="31" t="s">
        <v>2495</v>
      </c>
      <c r="B536" s="31" t="s">
        <v>7</v>
      </c>
      <c r="C536" s="31" t="s">
        <v>940</v>
      </c>
      <c r="D536" s="40" t="s">
        <v>941</v>
      </c>
      <c r="E536" s="31" t="s">
        <v>17</v>
      </c>
      <c r="F536" s="130">
        <v>300</v>
      </c>
      <c r="G536" s="32">
        <v>15.1</v>
      </c>
      <c r="H536" s="32">
        <f t="shared" ref="H536:H559" si="72">ROUND(G536*(1+$G$5),2)</f>
        <v>19.260000000000002</v>
      </c>
      <c r="I536" s="32">
        <f t="shared" ref="I536:I559" si="73">F536*G536</f>
        <v>4530</v>
      </c>
      <c r="J536" s="32">
        <f t="shared" ref="J536:J559" si="74">F536*H536</f>
        <v>5778.0000000000009</v>
      </c>
    </row>
    <row r="537" spans="1:10" ht="25.5">
      <c r="A537" s="31" t="s">
        <v>2496</v>
      </c>
      <c r="B537" s="31" t="s">
        <v>7</v>
      </c>
      <c r="C537" s="31" t="s">
        <v>942</v>
      </c>
      <c r="D537" s="40" t="s">
        <v>943</v>
      </c>
      <c r="E537" s="31" t="s">
        <v>17</v>
      </c>
      <c r="F537" s="130">
        <v>600</v>
      </c>
      <c r="G537" s="32">
        <v>11.82</v>
      </c>
      <c r="H537" s="32">
        <f t="shared" si="72"/>
        <v>15.08</v>
      </c>
      <c r="I537" s="32">
        <f t="shared" si="73"/>
        <v>7092</v>
      </c>
      <c r="J537" s="32">
        <f t="shared" si="74"/>
        <v>9048</v>
      </c>
    </row>
    <row r="538" spans="1:10" ht="25.5">
      <c r="A538" s="31" t="s">
        <v>2497</v>
      </c>
      <c r="B538" s="31" t="s">
        <v>7</v>
      </c>
      <c r="C538" s="31" t="s">
        <v>944</v>
      </c>
      <c r="D538" s="40" t="s">
        <v>945</v>
      </c>
      <c r="E538" s="31" t="s">
        <v>17</v>
      </c>
      <c r="F538" s="130">
        <v>100</v>
      </c>
      <c r="G538" s="32">
        <v>19.75</v>
      </c>
      <c r="H538" s="32">
        <f t="shared" si="72"/>
        <v>25.2</v>
      </c>
      <c r="I538" s="32">
        <f t="shared" si="73"/>
        <v>1975</v>
      </c>
      <c r="J538" s="32">
        <f t="shared" si="74"/>
        <v>2520</v>
      </c>
    </row>
    <row r="539" spans="1:10">
      <c r="A539" s="31" t="s">
        <v>2498</v>
      </c>
      <c r="B539" s="31" t="s">
        <v>7</v>
      </c>
      <c r="C539" s="31" t="s">
        <v>946</v>
      </c>
      <c r="D539" s="40" t="s">
        <v>947</v>
      </c>
      <c r="E539" s="31" t="s">
        <v>17</v>
      </c>
      <c r="F539" s="130">
        <v>1000</v>
      </c>
      <c r="G539" s="32">
        <v>2.29</v>
      </c>
      <c r="H539" s="32">
        <f t="shared" si="72"/>
        <v>2.92</v>
      </c>
      <c r="I539" s="32">
        <f t="shared" si="73"/>
        <v>2290</v>
      </c>
      <c r="J539" s="32">
        <f t="shared" si="74"/>
        <v>2920</v>
      </c>
    </row>
    <row r="540" spans="1:10">
      <c r="A540" s="31" t="s">
        <v>2499</v>
      </c>
      <c r="B540" s="31" t="s">
        <v>7</v>
      </c>
      <c r="C540" s="31" t="s">
        <v>948</v>
      </c>
      <c r="D540" s="40" t="s">
        <v>949</v>
      </c>
      <c r="E540" s="31" t="s">
        <v>17</v>
      </c>
      <c r="F540" s="130">
        <v>200</v>
      </c>
      <c r="G540" s="32">
        <v>3.31</v>
      </c>
      <c r="H540" s="32">
        <f t="shared" si="72"/>
        <v>4.22</v>
      </c>
      <c r="I540" s="32">
        <f t="shared" si="73"/>
        <v>662</v>
      </c>
      <c r="J540" s="32">
        <f t="shared" si="74"/>
        <v>844</v>
      </c>
    </row>
    <row r="541" spans="1:10">
      <c r="A541" s="31" t="s">
        <v>2500</v>
      </c>
      <c r="B541" s="31" t="s">
        <v>7</v>
      </c>
      <c r="C541" s="31" t="s">
        <v>950</v>
      </c>
      <c r="D541" s="40" t="s">
        <v>951</v>
      </c>
      <c r="E541" s="31" t="s">
        <v>17</v>
      </c>
      <c r="F541" s="130">
        <v>100</v>
      </c>
      <c r="G541" s="32">
        <v>2.5499999999999998</v>
      </c>
      <c r="H541" s="32">
        <f t="shared" si="72"/>
        <v>3.25</v>
      </c>
      <c r="I541" s="32">
        <f t="shared" si="73"/>
        <v>254.99999999999997</v>
      </c>
      <c r="J541" s="32">
        <f t="shared" si="74"/>
        <v>325</v>
      </c>
    </row>
    <row r="542" spans="1:10" ht="25.5">
      <c r="A542" s="31" t="s">
        <v>2501</v>
      </c>
      <c r="B542" s="31" t="s">
        <v>7</v>
      </c>
      <c r="C542" s="31" t="s">
        <v>952</v>
      </c>
      <c r="D542" s="40" t="s">
        <v>953</v>
      </c>
      <c r="E542" s="31" t="s">
        <v>17</v>
      </c>
      <c r="F542" s="130">
        <v>7000</v>
      </c>
      <c r="G542" s="32">
        <v>10.36</v>
      </c>
      <c r="H542" s="32">
        <f t="shared" si="72"/>
        <v>13.22</v>
      </c>
      <c r="I542" s="32">
        <f t="shared" si="73"/>
        <v>72520</v>
      </c>
      <c r="J542" s="32">
        <f t="shared" si="74"/>
        <v>92540</v>
      </c>
    </row>
    <row r="543" spans="1:10" ht="25.5">
      <c r="A543" s="31" t="s">
        <v>2502</v>
      </c>
      <c r="B543" s="31" t="s">
        <v>7</v>
      </c>
      <c r="C543" s="31" t="s">
        <v>954</v>
      </c>
      <c r="D543" s="40" t="s">
        <v>955</v>
      </c>
      <c r="E543" s="31" t="s">
        <v>17</v>
      </c>
      <c r="F543" s="130">
        <v>3000</v>
      </c>
      <c r="G543" s="32">
        <v>18.57</v>
      </c>
      <c r="H543" s="32">
        <f t="shared" si="72"/>
        <v>23.69</v>
      </c>
      <c r="I543" s="32">
        <f t="shared" si="73"/>
        <v>55710</v>
      </c>
      <c r="J543" s="32">
        <f t="shared" si="74"/>
        <v>71070</v>
      </c>
    </row>
    <row r="544" spans="1:10" ht="25.5">
      <c r="A544" s="31" t="s">
        <v>2503</v>
      </c>
      <c r="B544" s="31" t="s">
        <v>7</v>
      </c>
      <c r="C544" s="31" t="s">
        <v>956</v>
      </c>
      <c r="D544" s="40" t="s">
        <v>957</v>
      </c>
      <c r="E544" s="31" t="s">
        <v>17</v>
      </c>
      <c r="F544" s="130">
        <v>700</v>
      </c>
      <c r="G544" s="32">
        <v>11.43</v>
      </c>
      <c r="H544" s="32">
        <f t="shared" si="72"/>
        <v>14.58</v>
      </c>
      <c r="I544" s="32">
        <f t="shared" si="73"/>
        <v>8001</v>
      </c>
      <c r="J544" s="32">
        <f t="shared" si="74"/>
        <v>10206</v>
      </c>
    </row>
    <row r="545" spans="1:10" ht="25.5">
      <c r="A545" s="31" t="s">
        <v>2504</v>
      </c>
      <c r="B545" s="31" t="s">
        <v>7</v>
      </c>
      <c r="C545" s="31" t="s">
        <v>958</v>
      </c>
      <c r="D545" s="40" t="s">
        <v>959</v>
      </c>
      <c r="E545" s="31" t="s">
        <v>26</v>
      </c>
      <c r="F545" s="130">
        <v>1000</v>
      </c>
      <c r="G545" s="32">
        <v>3.11</v>
      </c>
      <c r="H545" s="32">
        <f t="shared" si="72"/>
        <v>3.97</v>
      </c>
      <c r="I545" s="32">
        <f t="shared" si="73"/>
        <v>3110</v>
      </c>
      <c r="J545" s="32">
        <f t="shared" si="74"/>
        <v>3970</v>
      </c>
    </row>
    <row r="546" spans="1:10">
      <c r="A546" s="31" t="s">
        <v>2505</v>
      </c>
      <c r="B546" s="31" t="s">
        <v>7</v>
      </c>
      <c r="C546" s="31" t="s">
        <v>960</v>
      </c>
      <c r="D546" s="40" t="s">
        <v>961</v>
      </c>
      <c r="E546" s="31" t="s">
        <v>17</v>
      </c>
      <c r="F546" s="130">
        <v>3500</v>
      </c>
      <c r="G546" s="32">
        <v>9.64</v>
      </c>
      <c r="H546" s="32">
        <f t="shared" si="72"/>
        <v>12.3</v>
      </c>
      <c r="I546" s="32">
        <f t="shared" si="73"/>
        <v>33740</v>
      </c>
      <c r="J546" s="32">
        <f t="shared" si="74"/>
        <v>43050</v>
      </c>
    </row>
    <row r="547" spans="1:10" ht="25.5">
      <c r="A547" s="31" t="s">
        <v>2506</v>
      </c>
      <c r="B547" s="31" t="s">
        <v>7</v>
      </c>
      <c r="C547" s="31" t="s">
        <v>962</v>
      </c>
      <c r="D547" s="40" t="s">
        <v>963</v>
      </c>
      <c r="E547" s="31" t="s">
        <v>17</v>
      </c>
      <c r="F547" s="130">
        <v>500</v>
      </c>
      <c r="G547" s="32">
        <v>11.78</v>
      </c>
      <c r="H547" s="32">
        <f t="shared" si="72"/>
        <v>15.03</v>
      </c>
      <c r="I547" s="32">
        <f t="shared" si="73"/>
        <v>5890</v>
      </c>
      <c r="J547" s="32">
        <f t="shared" si="74"/>
        <v>7515</v>
      </c>
    </row>
    <row r="548" spans="1:10" ht="25.5">
      <c r="A548" s="31" t="s">
        <v>2507</v>
      </c>
      <c r="B548" s="31" t="s">
        <v>7</v>
      </c>
      <c r="C548" s="31" t="s">
        <v>964</v>
      </c>
      <c r="D548" s="40" t="s">
        <v>965</v>
      </c>
      <c r="E548" s="31" t="s">
        <v>17</v>
      </c>
      <c r="F548" s="130">
        <v>30</v>
      </c>
      <c r="G548" s="32">
        <v>14.58</v>
      </c>
      <c r="H548" s="32">
        <f t="shared" si="72"/>
        <v>18.600000000000001</v>
      </c>
      <c r="I548" s="32">
        <f t="shared" si="73"/>
        <v>437.4</v>
      </c>
      <c r="J548" s="32">
        <f t="shared" si="74"/>
        <v>558</v>
      </c>
    </row>
    <row r="549" spans="1:10" ht="25.5">
      <c r="A549" s="31" t="s">
        <v>2508</v>
      </c>
      <c r="B549" s="31" t="s">
        <v>7</v>
      </c>
      <c r="C549" s="31" t="s">
        <v>966</v>
      </c>
      <c r="D549" s="40" t="s">
        <v>967</v>
      </c>
      <c r="E549" s="31" t="s">
        <v>17</v>
      </c>
      <c r="F549" s="130">
        <v>600</v>
      </c>
      <c r="G549" s="32">
        <v>23.6</v>
      </c>
      <c r="H549" s="32">
        <f t="shared" si="72"/>
        <v>30.11</v>
      </c>
      <c r="I549" s="32">
        <f t="shared" si="73"/>
        <v>14160</v>
      </c>
      <c r="J549" s="32">
        <f t="shared" si="74"/>
        <v>18066</v>
      </c>
    </row>
    <row r="550" spans="1:10" ht="25.5">
      <c r="A550" s="31" t="s">
        <v>2509</v>
      </c>
      <c r="B550" s="31" t="s">
        <v>7</v>
      </c>
      <c r="C550" s="31" t="s">
        <v>968</v>
      </c>
      <c r="D550" s="40" t="s">
        <v>969</v>
      </c>
      <c r="E550" s="31" t="s">
        <v>17</v>
      </c>
      <c r="F550" s="130">
        <v>900</v>
      </c>
      <c r="G550" s="32">
        <v>24.94</v>
      </c>
      <c r="H550" s="32">
        <f t="shared" si="72"/>
        <v>31.82</v>
      </c>
      <c r="I550" s="32">
        <f t="shared" si="73"/>
        <v>22446</v>
      </c>
      <c r="J550" s="32">
        <f t="shared" si="74"/>
        <v>28638</v>
      </c>
    </row>
    <row r="551" spans="1:10" ht="25.5">
      <c r="A551" s="31" t="s">
        <v>2510</v>
      </c>
      <c r="B551" s="31" t="s">
        <v>7</v>
      </c>
      <c r="C551" s="31" t="s">
        <v>970</v>
      </c>
      <c r="D551" s="40" t="s">
        <v>971</v>
      </c>
      <c r="E551" s="31" t="s">
        <v>26</v>
      </c>
      <c r="F551" s="130">
        <v>400</v>
      </c>
      <c r="G551" s="32">
        <v>15.13</v>
      </c>
      <c r="H551" s="32">
        <f t="shared" si="72"/>
        <v>19.3</v>
      </c>
      <c r="I551" s="32">
        <f t="shared" si="73"/>
        <v>6052</v>
      </c>
      <c r="J551" s="32">
        <f t="shared" si="74"/>
        <v>7720</v>
      </c>
    </row>
    <row r="552" spans="1:10" ht="25.5">
      <c r="A552" s="31" t="s">
        <v>2511</v>
      </c>
      <c r="B552" s="31" t="s">
        <v>48</v>
      </c>
      <c r="C552" s="31" t="s">
        <v>972</v>
      </c>
      <c r="D552" s="40" t="s">
        <v>973</v>
      </c>
      <c r="E552" s="31" t="s">
        <v>17</v>
      </c>
      <c r="F552" s="130">
        <v>400</v>
      </c>
      <c r="G552" s="32">
        <v>18.28</v>
      </c>
      <c r="H552" s="32">
        <f t="shared" si="72"/>
        <v>23.32</v>
      </c>
      <c r="I552" s="32">
        <f t="shared" si="73"/>
        <v>7312</v>
      </c>
      <c r="J552" s="32">
        <f t="shared" si="74"/>
        <v>9328</v>
      </c>
    </row>
    <row r="553" spans="1:10" ht="38.25">
      <c r="A553" s="31" t="s">
        <v>2512</v>
      </c>
      <c r="B553" s="31" t="s">
        <v>7</v>
      </c>
      <c r="C553" s="31" t="s">
        <v>974</v>
      </c>
      <c r="D553" s="40" t="s">
        <v>975</v>
      </c>
      <c r="E553" s="31" t="s">
        <v>17</v>
      </c>
      <c r="F553" s="130">
        <v>2000</v>
      </c>
      <c r="G553" s="32">
        <v>8.76</v>
      </c>
      <c r="H553" s="32">
        <f t="shared" si="72"/>
        <v>11.18</v>
      </c>
      <c r="I553" s="32">
        <f t="shared" si="73"/>
        <v>17520</v>
      </c>
      <c r="J553" s="32">
        <f t="shared" si="74"/>
        <v>22360</v>
      </c>
    </row>
    <row r="554" spans="1:10" ht="25.5">
      <c r="A554" s="31" t="s">
        <v>2513</v>
      </c>
      <c r="B554" s="31" t="s">
        <v>7</v>
      </c>
      <c r="C554" s="31" t="s">
        <v>976</v>
      </c>
      <c r="D554" s="40" t="s">
        <v>977</v>
      </c>
      <c r="E554" s="31" t="s">
        <v>17</v>
      </c>
      <c r="F554" s="130">
        <v>2000</v>
      </c>
      <c r="G554" s="32">
        <v>16.97</v>
      </c>
      <c r="H554" s="32">
        <f t="shared" si="72"/>
        <v>21.65</v>
      </c>
      <c r="I554" s="32">
        <f t="shared" si="73"/>
        <v>33940</v>
      </c>
      <c r="J554" s="32">
        <f t="shared" si="74"/>
        <v>43300</v>
      </c>
    </row>
    <row r="555" spans="1:10" ht="25.5">
      <c r="A555" s="31" t="s">
        <v>2514</v>
      </c>
      <c r="B555" s="31" t="s">
        <v>7</v>
      </c>
      <c r="C555" s="31" t="s">
        <v>978</v>
      </c>
      <c r="D555" s="40" t="s">
        <v>979</v>
      </c>
      <c r="E555" s="31" t="s">
        <v>17</v>
      </c>
      <c r="F555" s="130">
        <v>1000</v>
      </c>
      <c r="G555" s="32">
        <v>9.83</v>
      </c>
      <c r="H555" s="32">
        <f t="shared" si="72"/>
        <v>12.54</v>
      </c>
      <c r="I555" s="32">
        <f t="shared" si="73"/>
        <v>9830</v>
      </c>
      <c r="J555" s="32">
        <f t="shared" si="74"/>
        <v>12540</v>
      </c>
    </row>
    <row r="556" spans="1:10" ht="25.5">
      <c r="A556" s="31" t="s">
        <v>2515</v>
      </c>
      <c r="B556" s="31" t="s">
        <v>7</v>
      </c>
      <c r="C556" s="31" t="s">
        <v>980</v>
      </c>
      <c r="D556" s="40" t="s">
        <v>981</v>
      </c>
      <c r="E556" s="31" t="s">
        <v>17</v>
      </c>
      <c r="F556" s="130">
        <v>300</v>
      </c>
      <c r="G556" s="32">
        <v>23.98</v>
      </c>
      <c r="H556" s="32">
        <f t="shared" si="72"/>
        <v>30.59</v>
      </c>
      <c r="I556" s="32">
        <f t="shared" si="73"/>
        <v>7194</v>
      </c>
      <c r="J556" s="32">
        <f t="shared" si="74"/>
        <v>9177</v>
      </c>
    </row>
    <row r="557" spans="1:10" ht="38.25">
      <c r="A557" s="31" t="s">
        <v>2516</v>
      </c>
      <c r="B557" s="31" t="s">
        <v>7</v>
      </c>
      <c r="C557" s="31" t="s">
        <v>982</v>
      </c>
      <c r="D557" s="40" t="s">
        <v>983</v>
      </c>
      <c r="E557" s="31" t="s">
        <v>17</v>
      </c>
      <c r="F557" s="130">
        <v>100</v>
      </c>
      <c r="G557" s="32">
        <v>3.86</v>
      </c>
      <c r="H557" s="32">
        <f t="shared" si="72"/>
        <v>4.92</v>
      </c>
      <c r="I557" s="32">
        <f t="shared" si="73"/>
        <v>386</v>
      </c>
      <c r="J557" s="32">
        <f t="shared" si="74"/>
        <v>492</v>
      </c>
    </row>
    <row r="558" spans="1:10" ht="25.5">
      <c r="A558" s="31" t="s">
        <v>2517</v>
      </c>
      <c r="B558" s="31" t="s">
        <v>7</v>
      </c>
      <c r="C558" s="31" t="s">
        <v>984</v>
      </c>
      <c r="D558" s="40" t="s">
        <v>985</v>
      </c>
      <c r="E558" s="31" t="s">
        <v>17</v>
      </c>
      <c r="F558" s="130">
        <v>3000</v>
      </c>
      <c r="G558" s="32">
        <v>4.28</v>
      </c>
      <c r="H558" s="32">
        <f t="shared" si="72"/>
        <v>5.46</v>
      </c>
      <c r="I558" s="32">
        <f t="shared" si="73"/>
        <v>12840</v>
      </c>
      <c r="J558" s="32">
        <f t="shared" si="74"/>
        <v>16380</v>
      </c>
    </row>
    <row r="559" spans="1:10" ht="25.5">
      <c r="A559" s="31" t="s">
        <v>2518</v>
      </c>
      <c r="B559" s="31" t="s">
        <v>7</v>
      </c>
      <c r="C559" s="31" t="s">
        <v>986</v>
      </c>
      <c r="D559" s="40" t="s">
        <v>987</v>
      </c>
      <c r="E559" s="31" t="s">
        <v>17</v>
      </c>
      <c r="F559" s="130">
        <v>300</v>
      </c>
      <c r="G559" s="32">
        <v>5.37</v>
      </c>
      <c r="H559" s="32">
        <f t="shared" si="72"/>
        <v>6.85</v>
      </c>
      <c r="I559" s="32">
        <f t="shared" si="73"/>
        <v>1611</v>
      </c>
      <c r="J559" s="32">
        <f t="shared" si="74"/>
        <v>2055</v>
      </c>
    </row>
    <row r="560" spans="1:10">
      <c r="A560" s="33" t="s">
        <v>2763</v>
      </c>
      <c r="B560" s="29"/>
      <c r="C560" s="29"/>
      <c r="D560" s="39" t="s">
        <v>988</v>
      </c>
      <c r="E560" s="29"/>
      <c r="F560" s="131"/>
      <c r="G560" s="30"/>
      <c r="H560" s="30"/>
      <c r="I560" s="30">
        <f>SUBTOTAL(9,I561:I584)</f>
        <v>11104.499999999998</v>
      </c>
      <c r="J560" s="30">
        <f>SUBTOTAL(9,J561:J584)</f>
        <v>14166.800000000003</v>
      </c>
    </row>
    <row r="561" spans="1:10">
      <c r="A561" s="31" t="s">
        <v>2519</v>
      </c>
      <c r="B561" s="31" t="s">
        <v>7</v>
      </c>
      <c r="C561" s="31" t="s">
        <v>989</v>
      </c>
      <c r="D561" s="40" t="s">
        <v>990</v>
      </c>
      <c r="E561" s="31" t="s">
        <v>194</v>
      </c>
      <c r="F561" s="130">
        <v>5</v>
      </c>
      <c r="G561" s="32">
        <v>64.28</v>
      </c>
      <c r="H561" s="32">
        <f t="shared" ref="H561:H584" si="75">ROUND(G561*(1+$G$5),2)</f>
        <v>82.01</v>
      </c>
      <c r="I561" s="32">
        <f t="shared" ref="I561:I584" si="76">F561*G561</f>
        <v>321.39999999999998</v>
      </c>
      <c r="J561" s="32">
        <f t="shared" ref="J561:J584" si="77">F561*H561</f>
        <v>410.05</v>
      </c>
    </row>
    <row r="562" spans="1:10">
      <c r="A562" s="31" t="s">
        <v>2520</v>
      </c>
      <c r="B562" s="31" t="s">
        <v>7</v>
      </c>
      <c r="C562" s="31" t="s">
        <v>991</v>
      </c>
      <c r="D562" s="40" t="s">
        <v>992</v>
      </c>
      <c r="E562" s="31" t="s">
        <v>194</v>
      </c>
      <c r="F562" s="130">
        <v>5</v>
      </c>
      <c r="G562" s="32">
        <v>15.47</v>
      </c>
      <c r="H562" s="32">
        <f t="shared" si="75"/>
        <v>19.739999999999998</v>
      </c>
      <c r="I562" s="32">
        <f t="shared" si="76"/>
        <v>77.350000000000009</v>
      </c>
      <c r="J562" s="32">
        <f t="shared" si="77"/>
        <v>98.699999999999989</v>
      </c>
    </row>
    <row r="563" spans="1:10">
      <c r="A563" s="31" t="s">
        <v>2521</v>
      </c>
      <c r="B563" s="31" t="s">
        <v>7</v>
      </c>
      <c r="C563" s="31" t="s">
        <v>993</v>
      </c>
      <c r="D563" s="40" t="s">
        <v>994</v>
      </c>
      <c r="E563" s="31" t="s">
        <v>194</v>
      </c>
      <c r="F563" s="130">
        <v>5</v>
      </c>
      <c r="G563" s="32">
        <v>119.04</v>
      </c>
      <c r="H563" s="32">
        <f t="shared" si="75"/>
        <v>151.87</v>
      </c>
      <c r="I563" s="32">
        <f t="shared" si="76"/>
        <v>595.20000000000005</v>
      </c>
      <c r="J563" s="32">
        <f t="shared" si="77"/>
        <v>759.35</v>
      </c>
    </row>
    <row r="564" spans="1:10">
      <c r="A564" s="31" t="s">
        <v>2522</v>
      </c>
      <c r="B564" s="31" t="s">
        <v>7</v>
      </c>
      <c r="C564" s="31" t="s">
        <v>995</v>
      </c>
      <c r="D564" s="40" t="s">
        <v>996</v>
      </c>
      <c r="E564" s="31" t="s">
        <v>194</v>
      </c>
      <c r="F564" s="130">
        <v>5</v>
      </c>
      <c r="G564" s="32">
        <v>119.04</v>
      </c>
      <c r="H564" s="32">
        <f t="shared" si="75"/>
        <v>151.87</v>
      </c>
      <c r="I564" s="32">
        <f t="shared" si="76"/>
        <v>595.20000000000005</v>
      </c>
      <c r="J564" s="32">
        <f t="shared" si="77"/>
        <v>759.35</v>
      </c>
    </row>
    <row r="565" spans="1:10" ht="25.5">
      <c r="A565" s="31" t="s">
        <v>2523</v>
      </c>
      <c r="B565" s="31" t="s">
        <v>7</v>
      </c>
      <c r="C565" s="31" t="s">
        <v>997</v>
      </c>
      <c r="D565" s="40" t="s">
        <v>998</v>
      </c>
      <c r="E565" s="31" t="s">
        <v>26</v>
      </c>
      <c r="F565" s="130">
        <v>10</v>
      </c>
      <c r="G565" s="32">
        <v>86.56</v>
      </c>
      <c r="H565" s="32">
        <f t="shared" si="75"/>
        <v>110.43</v>
      </c>
      <c r="I565" s="32">
        <f t="shared" si="76"/>
        <v>865.6</v>
      </c>
      <c r="J565" s="32">
        <f t="shared" si="77"/>
        <v>1104.3000000000002</v>
      </c>
    </row>
    <row r="566" spans="1:10" ht="25.5">
      <c r="A566" s="31" t="s">
        <v>2524</v>
      </c>
      <c r="B566" s="31" t="s">
        <v>7</v>
      </c>
      <c r="C566" s="31" t="s">
        <v>999</v>
      </c>
      <c r="D566" s="40" t="s">
        <v>1000</v>
      </c>
      <c r="E566" s="31" t="s">
        <v>26</v>
      </c>
      <c r="F566" s="130">
        <v>10</v>
      </c>
      <c r="G566" s="32">
        <v>121.65</v>
      </c>
      <c r="H566" s="32">
        <f t="shared" si="75"/>
        <v>155.19999999999999</v>
      </c>
      <c r="I566" s="32">
        <f t="shared" si="76"/>
        <v>1216.5</v>
      </c>
      <c r="J566" s="32">
        <f t="shared" si="77"/>
        <v>1552</v>
      </c>
    </row>
    <row r="567" spans="1:10" ht="25.5">
      <c r="A567" s="31" t="s">
        <v>2525</v>
      </c>
      <c r="B567" s="31" t="s">
        <v>7</v>
      </c>
      <c r="C567" s="31" t="s">
        <v>1001</v>
      </c>
      <c r="D567" s="40" t="s">
        <v>1002</v>
      </c>
      <c r="E567" s="31" t="s">
        <v>26</v>
      </c>
      <c r="F567" s="130">
        <v>10</v>
      </c>
      <c r="G567" s="32">
        <v>51.68</v>
      </c>
      <c r="H567" s="32">
        <f t="shared" si="75"/>
        <v>65.930000000000007</v>
      </c>
      <c r="I567" s="32">
        <f t="shared" si="76"/>
        <v>516.79999999999995</v>
      </c>
      <c r="J567" s="32">
        <f t="shared" si="77"/>
        <v>659.30000000000007</v>
      </c>
    </row>
    <row r="568" spans="1:10" ht="25.5">
      <c r="A568" s="31" t="s">
        <v>2526</v>
      </c>
      <c r="B568" s="31" t="s">
        <v>7</v>
      </c>
      <c r="C568" s="31" t="s">
        <v>1003</v>
      </c>
      <c r="D568" s="40" t="s">
        <v>1004</v>
      </c>
      <c r="E568" s="31" t="s">
        <v>26</v>
      </c>
      <c r="F568" s="130">
        <v>10</v>
      </c>
      <c r="G568" s="32">
        <v>71.42</v>
      </c>
      <c r="H568" s="32">
        <f t="shared" si="75"/>
        <v>91.11</v>
      </c>
      <c r="I568" s="32">
        <f t="shared" si="76"/>
        <v>714.2</v>
      </c>
      <c r="J568" s="32">
        <f t="shared" si="77"/>
        <v>911.1</v>
      </c>
    </row>
    <row r="569" spans="1:10">
      <c r="A569" s="31" t="s">
        <v>2527</v>
      </c>
      <c r="B569" s="31" t="s">
        <v>7</v>
      </c>
      <c r="C569" s="31" t="s">
        <v>1005</v>
      </c>
      <c r="D569" s="40" t="s">
        <v>1006</v>
      </c>
      <c r="E569" s="31" t="s">
        <v>194</v>
      </c>
      <c r="F569" s="130">
        <v>30</v>
      </c>
      <c r="G569" s="32">
        <v>16.7</v>
      </c>
      <c r="H569" s="32">
        <f t="shared" si="75"/>
        <v>21.31</v>
      </c>
      <c r="I569" s="32">
        <f t="shared" si="76"/>
        <v>501</v>
      </c>
      <c r="J569" s="32">
        <f t="shared" si="77"/>
        <v>639.29999999999995</v>
      </c>
    </row>
    <row r="570" spans="1:10">
      <c r="A570" s="31" t="s">
        <v>2528</v>
      </c>
      <c r="B570" s="31" t="s">
        <v>7</v>
      </c>
      <c r="C570" s="31" t="s">
        <v>1007</v>
      </c>
      <c r="D570" s="40" t="s">
        <v>1008</v>
      </c>
      <c r="E570" s="31" t="s">
        <v>194</v>
      </c>
      <c r="F570" s="130">
        <v>5</v>
      </c>
      <c r="G570" s="32">
        <v>10.89</v>
      </c>
      <c r="H570" s="32">
        <f t="shared" si="75"/>
        <v>13.89</v>
      </c>
      <c r="I570" s="32">
        <f t="shared" si="76"/>
        <v>54.45</v>
      </c>
      <c r="J570" s="32">
        <f t="shared" si="77"/>
        <v>69.45</v>
      </c>
    </row>
    <row r="571" spans="1:10">
      <c r="A571" s="31" t="s">
        <v>2529</v>
      </c>
      <c r="B571" s="31" t="s">
        <v>7</v>
      </c>
      <c r="C571" s="31" t="s">
        <v>1009</v>
      </c>
      <c r="D571" s="40" t="s">
        <v>1010</v>
      </c>
      <c r="E571" s="31" t="s">
        <v>194</v>
      </c>
      <c r="F571" s="130">
        <v>5</v>
      </c>
      <c r="G571" s="32">
        <v>10.89</v>
      </c>
      <c r="H571" s="32">
        <f t="shared" si="75"/>
        <v>13.89</v>
      </c>
      <c r="I571" s="32">
        <f t="shared" si="76"/>
        <v>54.45</v>
      </c>
      <c r="J571" s="32">
        <f t="shared" si="77"/>
        <v>69.45</v>
      </c>
    </row>
    <row r="572" spans="1:10">
      <c r="A572" s="31" t="s">
        <v>2530</v>
      </c>
      <c r="B572" s="31" t="s">
        <v>7</v>
      </c>
      <c r="C572" s="31" t="s">
        <v>1011</v>
      </c>
      <c r="D572" s="40" t="s">
        <v>1012</v>
      </c>
      <c r="E572" s="31" t="s">
        <v>194</v>
      </c>
      <c r="F572" s="130">
        <v>5</v>
      </c>
      <c r="G572" s="32">
        <v>10.89</v>
      </c>
      <c r="H572" s="32">
        <f t="shared" si="75"/>
        <v>13.89</v>
      </c>
      <c r="I572" s="32">
        <f t="shared" si="76"/>
        <v>54.45</v>
      </c>
      <c r="J572" s="32">
        <f t="shared" si="77"/>
        <v>69.45</v>
      </c>
    </row>
    <row r="573" spans="1:10">
      <c r="A573" s="31" t="s">
        <v>2531</v>
      </c>
      <c r="B573" s="31" t="s">
        <v>7</v>
      </c>
      <c r="C573" s="31" t="s">
        <v>1013</v>
      </c>
      <c r="D573" s="40" t="s">
        <v>1014</v>
      </c>
      <c r="E573" s="31" t="s">
        <v>194</v>
      </c>
      <c r="F573" s="130">
        <v>5</v>
      </c>
      <c r="G573" s="32">
        <v>19.600000000000001</v>
      </c>
      <c r="H573" s="32">
        <f t="shared" si="75"/>
        <v>25</v>
      </c>
      <c r="I573" s="32">
        <f t="shared" si="76"/>
        <v>98</v>
      </c>
      <c r="J573" s="32">
        <f t="shared" si="77"/>
        <v>125</v>
      </c>
    </row>
    <row r="574" spans="1:10">
      <c r="A574" s="31" t="s">
        <v>2532</v>
      </c>
      <c r="B574" s="31" t="s">
        <v>7</v>
      </c>
      <c r="C574" s="31" t="s">
        <v>1015</v>
      </c>
      <c r="D574" s="40" t="s">
        <v>1016</v>
      </c>
      <c r="E574" s="31" t="s">
        <v>194</v>
      </c>
      <c r="F574" s="130">
        <v>5</v>
      </c>
      <c r="G574" s="32">
        <v>37.020000000000003</v>
      </c>
      <c r="H574" s="32">
        <f t="shared" si="75"/>
        <v>47.23</v>
      </c>
      <c r="I574" s="32">
        <f t="shared" si="76"/>
        <v>185.10000000000002</v>
      </c>
      <c r="J574" s="32">
        <f t="shared" si="77"/>
        <v>236.14999999999998</v>
      </c>
    </row>
    <row r="575" spans="1:10">
      <c r="A575" s="31" t="s">
        <v>2533</v>
      </c>
      <c r="B575" s="31" t="s">
        <v>7</v>
      </c>
      <c r="C575" s="31" t="s">
        <v>1017</v>
      </c>
      <c r="D575" s="40" t="s">
        <v>1018</v>
      </c>
      <c r="E575" s="31" t="s">
        <v>194</v>
      </c>
      <c r="F575" s="130">
        <v>5</v>
      </c>
      <c r="G575" s="32">
        <v>45.96</v>
      </c>
      <c r="H575" s="32">
        <f t="shared" si="75"/>
        <v>58.63</v>
      </c>
      <c r="I575" s="32">
        <f t="shared" si="76"/>
        <v>229.8</v>
      </c>
      <c r="J575" s="32">
        <f t="shared" si="77"/>
        <v>293.15000000000003</v>
      </c>
    </row>
    <row r="576" spans="1:10">
      <c r="A576" s="31" t="s">
        <v>2534</v>
      </c>
      <c r="B576" s="31" t="s">
        <v>7</v>
      </c>
      <c r="C576" s="31" t="s">
        <v>1019</v>
      </c>
      <c r="D576" s="40" t="s">
        <v>1020</v>
      </c>
      <c r="E576" s="31" t="s">
        <v>194</v>
      </c>
      <c r="F576" s="130">
        <v>5</v>
      </c>
      <c r="G576" s="32">
        <v>34.64</v>
      </c>
      <c r="H576" s="32">
        <f t="shared" si="75"/>
        <v>44.19</v>
      </c>
      <c r="I576" s="32">
        <f t="shared" si="76"/>
        <v>173.2</v>
      </c>
      <c r="J576" s="32">
        <f t="shared" si="77"/>
        <v>220.95</v>
      </c>
    </row>
    <row r="577" spans="1:10">
      <c r="A577" s="31" t="s">
        <v>2535</v>
      </c>
      <c r="B577" s="31" t="s">
        <v>7</v>
      </c>
      <c r="C577" s="31" t="s">
        <v>1021</v>
      </c>
      <c r="D577" s="40" t="s">
        <v>1022</v>
      </c>
      <c r="E577" s="31" t="s">
        <v>194</v>
      </c>
      <c r="F577" s="130">
        <v>5</v>
      </c>
      <c r="G577" s="32">
        <v>103.34</v>
      </c>
      <c r="H577" s="32">
        <f t="shared" si="75"/>
        <v>131.84</v>
      </c>
      <c r="I577" s="32">
        <f t="shared" si="76"/>
        <v>516.70000000000005</v>
      </c>
      <c r="J577" s="32">
        <f t="shared" si="77"/>
        <v>659.2</v>
      </c>
    </row>
    <row r="578" spans="1:10">
      <c r="A578" s="31" t="s">
        <v>2536</v>
      </c>
      <c r="B578" s="31" t="s">
        <v>7</v>
      </c>
      <c r="C578" s="31" t="s">
        <v>1023</v>
      </c>
      <c r="D578" s="40" t="s">
        <v>1024</v>
      </c>
      <c r="E578" s="31" t="s">
        <v>194</v>
      </c>
      <c r="F578" s="130">
        <v>5</v>
      </c>
      <c r="G578" s="32">
        <v>15.15</v>
      </c>
      <c r="H578" s="32">
        <f t="shared" si="75"/>
        <v>19.329999999999998</v>
      </c>
      <c r="I578" s="32">
        <f t="shared" si="76"/>
        <v>75.75</v>
      </c>
      <c r="J578" s="32">
        <f t="shared" si="77"/>
        <v>96.649999999999991</v>
      </c>
    </row>
    <row r="579" spans="1:10">
      <c r="A579" s="31" t="s">
        <v>2537</v>
      </c>
      <c r="B579" s="31" t="s">
        <v>7</v>
      </c>
      <c r="C579" s="31" t="s">
        <v>1025</v>
      </c>
      <c r="D579" s="40" t="s">
        <v>1026</v>
      </c>
      <c r="E579" s="31" t="s">
        <v>26</v>
      </c>
      <c r="F579" s="130">
        <v>30</v>
      </c>
      <c r="G579" s="32">
        <v>33.54</v>
      </c>
      <c r="H579" s="32">
        <f t="shared" si="75"/>
        <v>42.79</v>
      </c>
      <c r="I579" s="32">
        <f t="shared" si="76"/>
        <v>1006.1999999999999</v>
      </c>
      <c r="J579" s="32">
        <f t="shared" si="77"/>
        <v>1283.7</v>
      </c>
    </row>
    <row r="580" spans="1:10">
      <c r="A580" s="31" t="s">
        <v>2538</v>
      </c>
      <c r="B580" s="31" t="s">
        <v>7</v>
      </c>
      <c r="C580" s="31" t="s">
        <v>1027</v>
      </c>
      <c r="D580" s="40" t="s">
        <v>1028</v>
      </c>
      <c r="E580" s="31" t="s">
        <v>26</v>
      </c>
      <c r="F580" s="130">
        <v>30</v>
      </c>
      <c r="G580" s="32">
        <v>41.59</v>
      </c>
      <c r="H580" s="32">
        <f t="shared" si="75"/>
        <v>53.06</v>
      </c>
      <c r="I580" s="32">
        <f t="shared" si="76"/>
        <v>1247.7</v>
      </c>
      <c r="J580" s="32">
        <f t="shared" si="77"/>
        <v>1591.8000000000002</v>
      </c>
    </row>
    <row r="581" spans="1:10">
      <c r="A581" s="31" t="s">
        <v>2539</v>
      </c>
      <c r="B581" s="31" t="s">
        <v>7</v>
      </c>
      <c r="C581" s="31" t="s">
        <v>1029</v>
      </c>
      <c r="D581" s="40" t="s">
        <v>1030</v>
      </c>
      <c r="E581" s="31" t="s">
        <v>26</v>
      </c>
      <c r="F581" s="130">
        <v>30</v>
      </c>
      <c r="G581" s="32">
        <v>29.13</v>
      </c>
      <c r="H581" s="32">
        <f t="shared" si="75"/>
        <v>37.159999999999997</v>
      </c>
      <c r="I581" s="32">
        <f t="shared" si="76"/>
        <v>873.9</v>
      </c>
      <c r="J581" s="32">
        <f t="shared" si="77"/>
        <v>1114.8</v>
      </c>
    </row>
    <row r="582" spans="1:10">
      <c r="A582" s="31" t="s">
        <v>2540</v>
      </c>
      <c r="B582" s="31" t="s">
        <v>7</v>
      </c>
      <c r="C582" s="31" t="s">
        <v>1031</v>
      </c>
      <c r="D582" s="40" t="s">
        <v>1032</v>
      </c>
      <c r="E582" s="31" t="s">
        <v>194</v>
      </c>
      <c r="F582" s="130">
        <v>5</v>
      </c>
      <c r="G582" s="32">
        <v>68.42</v>
      </c>
      <c r="H582" s="32">
        <f t="shared" si="75"/>
        <v>87.29</v>
      </c>
      <c r="I582" s="32">
        <f t="shared" si="76"/>
        <v>342.1</v>
      </c>
      <c r="J582" s="32">
        <f t="shared" si="77"/>
        <v>436.45000000000005</v>
      </c>
    </row>
    <row r="583" spans="1:10">
      <c r="A583" s="31" t="s">
        <v>2541</v>
      </c>
      <c r="B583" s="31" t="s">
        <v>7</v>
      </c>
      <c r="C583" s="31" t="s">
        <v>1033</v>
      </c>
      <c r="D583" s="40" t="s">
        <v>1034</v>
      </c>
      <c r="E583" s="31" t="s">
        <v>194</v>
      </c>
      <c r="F583" s="130">
        <v>5</v>
      </c>
      <c r="G583" s="32">
        <v>75.28</v>
      </c>
      <c r="H583" s="32">
        <f t="shared" si="75"/>
        <v>96.04</v>
      </c>
      <c r="I583" s="32">
        <f t="shared" si="76"/>
        <v>376.4</v>
      </c>
      <c r="J583" s="32">
        <f t="shared" si="77"/>
        <v>480.20000000000005</v>
      </c>
    </row>
    <row r="584" spans="1:10">
      <c r="A584" s="31" t="s">
        <v>2542</v>
      </c>
      <c r="B584" s="31" t="s">
        <v>7</v>
      </c>
      <c r="C584" s="31" t="s">
        <v>1035</v>
      </c>
      <c r="D584" s="40" t="s">
        <v>1036</v>
      </c>
      <c r="E584" s="31" t="s">
        <v>194</v>
      </c>
      <c r="F584" s="130">
        <v>5</v>
      </c>
      <c r="G584" s="32">
        <v>82.61</v>
      </c>
      <c r="H584" s="32">
        <f t="shared" si="75"/>
        <v>105.39</v>
      </c>
      <c r="I584" s="32">
        <f t="shared" si="76"/>
        <v>413.05</v>
      </c>
      <c r="J584" s="32">
        <f t="shared" si="77"/>
        <v>526.95000000000005</v>
      </c>
    </row>
    <row r="585" spans="1:10">
      <c r="A585" s="33" t="s">
        <v>2764</v>
      </c>
      <c r="B585" s="29"/>
      <c r="C585" s="29"/>
      <c r="D585" s="39" t="s">
        <v>1037</v>
      </c>
      <c r="E585" s="29"/>
      <c r="F585" s="131"/>
      <c r="G585" s="30"/>
      <c r="H585" s="30"/>
      <c r="I585" s="30">
        <f>SUBTOTAL(9,I586:I593)</f>
        <v>16364.66</v>
      </c>
      <c r="J585" s="30">
        <f>SUBTOTAL(9,J586:J593)</f>
        <v>20877.46</v>
      </c>
    </row>
    <row r="586" spans="1:10" ht="25.5">
      <c r="A586" s="31" t="s">
        <v>2543</v>
      </c>
      <c r="B586" s="31" t="s">
        <v>7</v>
      </c>
      <c r="C586" s="31" t="s">
        <v>1038</v>
      </c>
      <c r="D586" s="40" t="s">
        <v>1039</v>
      </c>
      <c r="E586" s="31" t="s">
        <v>194</v>
      </c>
      <c r="F586" s="130">
        <v>20</v>
      </c>
      <c r="G586" s="32">
        <v>124.77</v>
      </c>
      <c r="H586" s="32">
        <f t="shared" ref="H586:H593" si="78">ROUND(G586*(1+$G$5),2)</f>
        <v>159.18</v>
      </c>
      <c r="I586" s="32">
        <f t="shared" ref="I586:I593" si="79">F586*G586</f>
        <v>2495.4</v>
      </c>
      <c r="J586" s="32">
        <f t="shared" ref="J586:J593" si="80">F586*H586</f>
        <v>3183.6000000000004</v>
      </c>
    </row>
    <row r="587" spans="1:10" ht="25.5">
      <c r="A587" s="31" t="s">
        <v>2544</v>
      </c>
      <c r="B587" s="31" t="s">
        <v>7</v>
      </c>
      <c r="C587" s="31" t="s">
        <v>1040</v>
      </c>
      <c r="D587" s="40" t="s">
        <v>1041</v>
      </c>
      <c r="E587" s="31" t="s">
        <v>194</v>
      </c>
      <c r="F587" s="130">
        <v>20</v>
      </c>
      <c r="G587" s="32">
        <v>82.38</v>
      </c>
      <c r="H587" s="32">
        <f t="shared" si="78"/>
        <v>105.1</v>
      </c>
      <c r="I587" s="32">
        <f t="shared" si="79"/>
        <v>1647.6</v>
      </c>
      <c r="J587" s="32">
        <f t="shared" si="80"/>
        <v>2102</v>
      </c>
    </row>
    <row r="588" spans="1:10" ht="25.5">
      <c r="A588" s="31" t="s">
        <v>2545</v>
      </c>
      <c r="B588" s="31" t="s">
        <v>7</v>
      </c>
      <c r="C588" s="31" t="s">
        <v>1042</v>
      </c>
      <c r="D588" s="40" t="s">
        <v>1043</v>
      </c>
      <c r="E588" s="31" t="s">
        <v>194</v>
      </c>
      <c r="F588" s="130">
        <v>20</v>
      </c>
      <c r="G588" s="32">
        <v>65.66</v>
      </c>
      <c r="H588" s="32">
        <f t="shared" si="78"/>
        <v>83.77</v>
      </c>
      <c r="I588" s="32">
        <f t="shared" si="79"/>
        <v>1313.1999999999998</v>
      </c>
      <c r="J588" s="32">
        <f t="shared" si="80"/>
        <v>1675.3999999999999</v>
      </c>
    </row>
    <row r="589" spans="1:10" ht="25.5">
      <c r="A589" s="31" t="s">
        <v>2546</v>
      </c>
      <c r="B589" s="31" t="s">
        <v>7</v>
      </c>
      <c r="C589" s="31" t="s">
        <v>1044</v>
      </c>
      <c r="D589" s="40" t="s">
        <v>1045</v>
      </c>
      <c r="E589" s="31" t="s">
        <v>194</v>
      </c>
      <c r="F589" s="130">
        <v>20</v>
      </c>
      <c r="G589" s="32">
        <v>47.41</v>
      </c>
      <c r="H589" s="32">
        <f t="shared" si="78"/>
        <v>60.48</v>
      </c>
      <c r="I589" s="32">
        <f t="shared" si="79"/>
        <v>948.19999999999993</v>
      </c>
      <c r="J589" s="32">
        <f t="shared" si="80"/>
        <v>1209.5999999999999</v>
      </c>
    </row>
    <row r="590" spans="1:10" ht="25.5">
      <c r="A590" s="31" t="s">
        <v>2547</v>
      </c>
      <c r="B590" s="31" t="s">
        <v>7</v>
      </c>
      <c r="C590" s="31" t="s">
        <v>1046</v>
      </c>
      <c r="D590" s="40" t="s">
        <v>1047</v>
      </c>
      <c r="E590" s="31" t="s">
        <v>194</v>
      </c>
      <c r="F590" s="130">
        <v>20</v>
      </c>
      <c r="G590" s="32">
        <v>65.290000000000006</v>
      </c>
      <c r="H590" s="32">
        <f t="shared" si="78"/>
        <v>83.29</v>
      </c>
      <c r="I590" s="32">
        <f t="shared" si="79"/>
        <v>1305.8000000000002</v>
      </c>
      <c r="J590" s="32">
        <f t="shared" si="80"/>
        <v>1665.8000000000002</v>
      </c>
    </row>
    <row r="591" spans="1:10">
      <c r="A591" s="31" t="s">
        <v>2548</v>
      </c>
      <c r="B591" s="31" t="s">
        <v>7</v>
      </c>
      <c r="C591" s="31" t="s">
        <v>1048</v>
      </c>
      <c r="D591" s="40" t="s">
        <v>1049</v>
      </c>
      <c r="E591" s="31" t="s">
        <v>194</v>
      </c>
      <c r="F591" s="130">
        <v>2</v>
      </c>
      <c r="G591" s="32">
        <v>307.52999999999997</v>
      </c>
      <c r="H591" s="32">
        <f t="shared" si="78"/>
        <v>392.33</v>
      </c>
      <c r="I591" s="32">
        <f t="shared" si="79"/>
        <v>615.05999999999995</v>
      </c>
      <c r="J591" s="32">
        <f t="shared" si="80"/>
        <v>784.66</v>
      </c>
    </row>
    <row r="592" spans="1:10" ht="25.5">
      <c r="A592" s="31" t="s">
        <v>2549</v>
      </c>
      <c r="B592" s="31" t="s">
        <v>7</v>
      </c>
      <c r="C592" s="31" t="s">
        <v>1050</v>
      </c>
      <c r="D592" s="40" t="s">
        <v>1051</v>
      </c>
      <c r="E592" s="31" t="s">
        <v>194</v>
      </c>
      <c r="F592" s="130">
        <v>20</v>
      </c>
      <c r="G592" s="32">
        <v>200.45</v>
      </c>
      <c r="H592" s="32">
        <f t="shared" si="78"/>
        <v>255.73</v>
      </c>
      <c r="I592" s="32">
        <f t="shared" si="79"/>
        <v>4009</v>
      </c>
      <c r="J592" s="32">
        <f t="shared" si="80"/>
        <v>5114.5999999999995</v>
      </c>
    </row>
    <row r="593" spans="1:10" ht="25.5">
      <c r="A593" s="31" t="s">
        <v>2550</v>
      </c>
      <c r="B593" s="31" t="s">
        <v>7</v>
      </c>
      <c r="C593" s="31" t="s">
        <v>1052</v>
      </c>
      <c r="D593" s="40" t="s">
        <v>1053</v>
      </c>
      <c r="E593" s="31" t="s">
        <v>194</v>
      </c>
      <c r="F593" s="130">
        <v>20</v>
      </c>
      <c r="G593" s="32">
        <v>201.52</v>
      </c>
      <c r="H593" s="32">
        <f t="shared" si="78"/>
        <v>257.08999999999997</v>
      </c>
      <c r="I593" s="32">
        <f t="shared" si="79"/>
        <v>4030.4</v>
      </c>
      <c r="J593" s="32">
        <f t="shared" si="80"/>
        <v>5141.7999999999993</v>
      </c>
    </row>
    <row r="594" spans="1:10">
      <c r="A594" s="33" t="s">
        <v>2765</v>
      </c>
      <c r="B594" s="29"/>
      <c r="C594" s="29"/>
      <c r="D594" s="39" t="s">
        <v>1054</v>
      </c>
      <c r="E594" s="29"/>
      <c r="F594" s="131"/>
      <c r="G594" s="30"/>
      <c r="H594" s="30"/>
      <c r="I594" s="30">
        <f>SUBTOTAL(9,I595:I601)</f>
        <v>33863.25</v>
      </c>
      <c r="J594" s="30">
        <f>SUBTOTAL(9,J595:J601)</f>
        <v>43201.2</v>
      </c>
    </row>
    <row r="595" spans="1:10">
      <c r="A595" s="31" t="s">
        <v>2551</v>
      </c>
      <c r="B595" s="31" t="s">
        <v>7</v>
      </c>
      <c r="C595" s="31" t="s">
        <v>1055</v>
      </c>
      <c r="D595" s="40" t="s">
        <v>1056</v>
      </c>
      <c r="E595" s="31" t="s">
        <v>17</v>
      </c>
      <c r="F595" s="130">
        <v>60</v>
      </c>
      <c r="G595" s="32">
        <v>96.55</v>
      </c>
      <c r="H595" s="32">
        <f t="shared" ref="H595:H601" si="81">ROUND(G595*(1+$G$5),2)</f>
        <v>123.17</v>
      </c>
      <c r="I595" s="32">
        <f t="shared" ref="I595:I601" si="82">F595*G595</f>
        <v>5793</v>
      </c>
      <c r="J595" s="32">
        <f t="shared" ref="J595:J601" si="83">F595*H595</f>
        <v>7390.2</v>
      </c>
    </row>
    <row r="596" spans="1:10" ht="51">
      <c r="A596" s="31" t="s">
        <v>2552</v>
      </c>
      <c r="B596" s="31" t="s">
        <v>7</v>
      </c>
      <c r="C596" s="31" t="s">
        <v>1057</v>
      </c>
      <c r="D596" s="40" t="s">
        <v>1058</v>
      </c>
      <c r="E596" s="31" t="s">
        <v>194</v>
      </c>
      <c r="F596" s="130">
        <v>5</v>
      </c>
      <c r="G596" s="32">
        <v>311.42</v>
      </c>
      <c r="H596" s="32">
        <f t="shared" si="81"/>
        <v>397.3</v>
      </c>
      <c r="I596" s="32">
        <f t="shared" si="82"/>
        <v>1557.1000000000001</v>
      </c>
      <c r="J596" s="32">
        <f t="shared" si="83"/>
        <v>1986.5</v>
      </c>
    </row>
    <row r="597" spans="1:10">
      <c r="A597" s="31" t="s">
        <v>2553</v>
      </c>
      <c r="B597" s="31" t="s">
        <v>7</v>
      </c>
      <c r="C597" s="31" t="s">
        <v>1059</v>
      </c>
      <c r="D597" s="40" t="s">
        <v>1060</v>
      </c>
      <c r="E597" s="31" t="s">
        <v>194</v>
      </c>
      <c r="F597" s="130">
        <v>20</v>
      </c>
      <c r="G597" s="32">
        <v>63.77</v>
      </c>
      <c r="H597" s="32">
        <f t="shared" si="81"/>
        <v>81.36</v>
      </c>
      <c r="I597" s="32">
        <f t="shared" si="82"/>
        <v>1275.4000000000001</v>
      </c>
      <c r="J597" s="32">
        <f t="shared" si="83"/>
        <v>1627.2</v>
      </c>
    </row>
    <row r="598" spans="1:10">
      <c r="A598" s="31" t="s">
        <v>2554</v>
      </c>
      <c r="B598" s="31" t="s">
        <v>7</v>
      </c>
      <c r="C598" s="31" t="s">
        <v>1061</v>
      </c>
      <c r="D598" s="40" t="s">
        <v>1062</v>
      </c>
      <c r="E598" s="31" t="s">
        <v>17</v>
      </c>
      <c r="F598" s="130">
        <v>15</v>
      </c>
      <c r="G598" s="32">
        <v>541.54999999999995</v>
      </c>
      <c r="H598" s="32">
        <f t="shared" si="81"/>
        <v>690.89</v>
      </c>
      <c r="I598" s="32">
        <f t="shared" si="82"/>
        <v>8123.2499999999991</v>
      </c>
      <c r="J598" s="32">
        <f t="shared" si="83"/>
        <v>10363.35</v>
      </c>
    </row>
    <row r="599" spans="1:10">
      <c r="A599" s="31" t="s">
        <v>2555</v>
      </c>
      <c r="B599" s="31" t="s">
        <v>7</v>
      </c>
      <c r="C599" s="31" t="s">
        <v>1063</v>
      </c>
      <c r="D599" s="40" t="s">
        <v>1064</v>
      </c>
      <c r="E599" s="31" t="s">
        <v>17</v>
      </c>
      <c r="F599" s="130">
        <v>30</v>
      </c>
      <c r="G599" s="32">
        <v>356.55</v>
      </c>
      <c r="H599" s="32">
        <f t="shared" si="81"/>
        <v>454.87</v>
      </c>
      <c r="I599" s="32">
        <f t="shared" si="82"/>
        <v>10696.5</v>
      </c>
      <c r="J599" s="32">
        <f t="shared" si="83"/>
        <v>13646.1</v>
      </c>
    </row>
    <row r="600" spans="1:10">
      <c r="A600" s="31" t="s">
        <v>2556</v>
      </c>
      <c r="B600" s="31" t="s">
        <v>7</v>
      </c>
      <c r="C600" s="31" t="s">
        <v>1065</v>
      </c>
      <c r="D600" s="40" t="s">
        <v>1066</v>
      </c>
      <c r="E600" s="31" t="s">
        <v>17</v>
      </c>
      <c r="F600" s="130">
        <v>15</v>
      </c>
      <c r="G600" s="32">
        <v>326.55</v>
      </c>
      <c r="H600" s="32">
        <f t="shared" si="81"/>
        <v>416.6</v>
      </c>
      <c r="I600" s="32">
        <f t="shared" si="82"/>
        <v>4898.25</v>
      </c>
      <c r="J600" s="32">
        <f t="shared" si="83"/>
        <v>6249</v>
      </c>
    </row>
    <row r="601" spans="1:10">
      <c r="A601" s="31" t="s">
        <v>2557</v>
      </c>
      <c r="B601" s="31" t="s">
        <v>7</v>
      </c>
      <c r="C601" s="31" t="s">
        <v>1067</v>
      </c>
      <c r="D601" s="40" t="s">
        <v>1068</v>
      </c>
      <c r="E601" s="31" t="s">
        <v>194</v>
      </c>
      <c r="F601" s="130">
        <v>5</v>
      </c>
      <c r="G601" s="32">
        <v>303.95</v>
      </c>
      <c r="H601" s="32">
        <f t="shared" si="81"/>
        <v>387.77</v>
      </c>
      <c r="I601" s="32">
        <f t="shared" si="82"/>
        <v>1519.75</v>
      </c>
      <c r="J601" s="32">
        <f t="shared" si="83"/>
        <v>1938.85</v>
      </c>
    </row>
    <row r="602" spans="1:10">
      <c r="A602" s="33" t="s">
        <v>2766</v>
      </c>
      <c r="B602" s="29"/>
      <c r="C602" s="29"/>
      <c r="D602" s="39" t="s">
        <v>1069</v>
      </c>
      <c r="E602" s="29"/>
      <c r="F602" s="131"/>
      <c r="G602" s="30"/>
      <c r="H602" s="30"/>
      <c r="I602" s="30">
        <f>SUBTOTAL(9,I603:I605)</f>
        <v>19274.95</v>
      </c>
      <c r="J602" s="30">
        <f>SUBTOTAL(9,J603:J605)</f>
        <v>24590.25</v>
      </c>
    </row>
    <row r="603" spans="1:10" ht="25.5">
      <c r="A603" s="31" t="s">
        <v>2558</v>
      </c>
      <c r="B603" s="31" t="s">
        <v>7</v>
      </c>
      <c r="C603" s="31" t="s">
        <v>1070</v>
      </c>
      <c r="D603" s="40" t="s">
        <v>1071</v>
      </c>
      <c r="E603" s="31" t="s">
        <v>194</v>
      </c>
      <c r="F603" s="130">
        <v>15</v>
      </c>
      <c r="G603" s="32">
        <v>415.15</v>
      </c>
      <c r="H603" s="32">
        <f>ROUND(G603*(1+$G$5),2)</f>
        <v>529.63</v>
      </c>
      <c r="I603" s="32">
        <f>F603*G603</f>
        <v>6227.25</v>
      </c>
      <c r="J603" s="32">
        <f>F603*H603</f>
        <v>7944.45</v>
      </c>
    </row>
    <row r="604" spans="1:10" ht="25.5">
      <c r="A604" s="31" t="s">
        <v>2559</v>
      </c>
      <c r="B604" s="31" t="s">
        <v>7</v>
      </c>
      <c r="C604" s="31" t="s">
        <v>1072</v>
      </c>
      <c r="D604" s="40" t="s">
        <v>1073</v>
      </c>
      <c r="E604" s="31" t="s">
        <v>194</v>
      </c>
      <c r="F604" s="130">
        <v>15</v>
      </c>
      <c r="G604" s="32">
        <v>474.46</v>
      </c>
      <c r="H604" s="32">
        <f>ROUND(G604*(1+$G$5),2)</f>
        <v>605.29999999999995</v>
      </c>
      <c r="I604" s="32">
        <f>F604*G604</f>
        <v>7116.9</v>
      </c>
      <c r="J604" s="32">
        <f>F604*H604</f>
        <v>9079.5</v>
      </c>
    </row>
    <row r="605" spans="1:10">
      <c r="A605" s="31" t="s">
        <v>2560</v>
      </c>
      <c r="B605" s="31" t="s">
        <v>7</v>
      </c>
      <c r="C605" s="31" t="s">
        <v>1074</v>
      </c>
      <c r="D605" s="40" t="s">
        <v>1075</v>
      </c>
      <c r="E605" s="31" t="s">
        <v>194</v>
      </c>
      <c r="F605" s="130">
        <v>10</v>
      </c>
      <c r="G605" s="32">
        <v>593.08000000000004</v>
      </c>
      <c r="H605" s="32">
        <f>ROUND(G605*(1+$G$5),2)</f>
        <v>756.63</v>
      </c>
      <c r="I605" s="32">
        <f>F605*G605</f>
        <v>5930.8</v>
      </c>
      <c r="J605" s="32">
        <f>F605*H605</f>
        <v>7566.3</v>
      </c>
    </row>
    <row r="606" spans="1:10">
      <c r="A606" s="33" t="s">
        <v>2767</v>
      </c>
      <c r="B606" s="29"/>
      <c r="C606" s="29"/>
      <c r="D606" s="39" t="s">
        <v>1076</v>
      </c>
      <c r="E606" s="29"/>
      <c r="F606" s="131"/>
      <c r="G606" s="30"/>
      <c r="H606" s="30"/>
      <c r="I606" s="30">
        <f>SUBTOTAL(9,I607:I612)</f>
        <v>12788.5</v>
      </c>
      <c r="J606" s="30">
        <f>SUBTOTAL(9,J607:J612)</f>
        <v>16314.1</v>
      </c>
    </row>
    <row r="607" spans="1:10">
      <c r="A607" s="31" t="s">
        <v>2561</v>
      </c>
      <c r="B607" s="31" t="s">
        <v>7</v>
      </c>
      <c r="C607" s="31" t="s">
        <v>1077</v>
      </c>
      <c r="D607" s="40" t="s">
        <v>1078</v>
      </c>
      <c r="E607" s="31" t="s">
        <v>10</v>
      </c>
      <c r="F607" s="130">
        <v>10</v>
      </c>
      <c r="G607" s="32">
        <v>26.46</v>
      </c>
      <c r="H607" s="32">
        <f t="shared" ref="H607:H612" si="84">ROUND(G607*(1+$G$5),2)</f>
        <v>33.76</v>
      </c>
      <c r="I607" s="32">
        <f t="shared" ref="I607:I612" si="85">F607*G607</f>
        <v>264.60000000000002</v>
      </c>
      <c r="J607" s="32">
        <f t="shared" ref="J607:J612" si="86">F607*H607</f>
        <v>337.59999999999997</v>
      </c>
    </row>
    <row r="608" spans="1:10">
      <c r="A608" s="31" t="s">
        <v>2562</v>
      </c>
      <c r="B608" s="31" t="s">
        <v>7</v>
      </c>
      <c r="C608" s="31" t="s">
        <v>1079</v>
      </c>
      <c r="D608" s="40" t="s">
        <v>1080</v>
      </c>
      <c r="E608" s="31" t="s">
        <v>10</v>
      </c>
      <c r="F608" s="130">
        <v>100</v>
      </c>
      <c r="G608" s="32">
        <v>44.98</v>
      </c>
      <c r="H608" s="32">
        <f t="shared" si="84"/>
        <v>57.38</v>
      </c>
      <c r="I608" s="32">
        <f t="shared" si="85"/>
        <v>4498</v>
      </c>
      <c r="J608" s="32">
        <f t="shared" si="86"/>
        <v>5738</v>
      </c>
    </row>
    <row r="609" spans="1:11">
      <c r="A609" s="31" t="s">
        <v>2563</v>
      </c>
      <c r="B609" s="31" t="s">
        <v>7</v>
      </c>
      <c r="C609" s="31" t="s">
        <v>1081</v>
      </c>
      <c r="D609" s="40" t="s">
        <v>1082</v>
      </c>
      <c r="E609" s="31" t="s">
        <v>10</v>
      </c>
      <c r="F609" s="130">
        <v>30</v>
      </c>
      <c r="G609" s="32">
        <v>59.53</v>
      </c>
      <c r="H609" s="32">
        <f t="shared" si="84"/>
        <v>75.95</v>
      </c>
      <c r="I609" s="32">
        <f t="shared" si="85"/>
        <v>1785.9</v>
      </c>
      <c r="J609" s="32">
        <f t="shared" si="86"/>
        <v>2278.5</v>
      </c>
    </row>
    <row r="610" spans="1:11">
      <c r="A610" s="31" t="s">
        <v>2564</v>
      </c>
      <c r="B610" s="31" t="s">
        <v>7</v>
      </c>
      <c r="C610" s="31" t="s">
        <v>1083</v>
      </c>
      <c r="D610" s="40" t="s">
        <v>1084</v>
      </c>
      <c r="E610" s="31" t="s">
        <v>10</v>
      </c>
      <c r="F610" s="130">
        <v>100</v>
      </c>
      <c r="G610" s="32">
        <v>44.98</v>
      </c>
      <c r="H610" s="32">
        <f t="shared" si="84"/>
        <v>57.38</v>
      </c>
      <c r="I610" s="32">
        <f t="shared" si="85"/>
        <v>4498</v>
      </c>
      <c r="J610" s="32">
        <f t="shared" si="86"/>
        <v>5738</v>
      </c>
    </row>
    <row r="611" spans="1:11">
      <c r="A611" s="31" t="s">
        <v>2565</v>
      </c>
      <c r="B611" s="31" t="s">
        <v>7</v>
      </c>
      <c r="C611" s="31" t="s">
        <v>1085</v>
      </c>
      <c r="D611" s="40" t="s">
        <v>1086</v>
      </c>
      <c r="E611" s="31" t="s">
        <v>17</v>
      </c>
      <c r="F611" s="130">
        <v>200</v>
      </c>
      <c r="G611" s="32">
        <v>2.3199999999999998</v>
      </c>
      <c r="H611" s="32">
        <f t="shared" si="84"/>
        <v>2.96</v>
      </c>
      <c r="I611" s="32">
        <f t="shared" si="85"/>
        <v>463.99999999999994</v>
      </c>
      <c r="J611" s="32">
        <f t="shared" si="86"/>
        <v>592</v>
      </c>
    </row>
    <row r="612" spans="1:11">
      <c r="A612" s="31" t="s">
        <v>2566</v>
      </c>
      <c r="B612" s="31" t="s">
        <v>7</v>
      </c>
      <c r="C612" s="31" t="s">
        <v>1087</v>
      </c>
      <c r="D612" s="40" t="s">
        <v>1088</v>
      </c>
      <c r="E612" s="31" t="s">
        <v>17</v>
      </c>
      <c r="F612" s="130">
        <v>200</v>
      </c>
      <c r="G612" s="32">
        <v>6.39</v>
      </c>
      <c r="H612" s="32">
        <f t="shared" si="84"/>
        <v>8.15</v>
      </c>
      <c r="I612" s="32">
        <f t="shared" si="85"/>
        <v>1278</v>
      </c>
      <c r="J612" s="32">
        <f t="shared" si="86"/>
        <v>1630</v>
      </c>
    </row>
    <row r="613" spans="1:11">
      <c r="A613" s="33" t="s">
        <v>2768</v>
      </c>
      <c r="B613" s="29"/>
      <c r="C613" s="29"/>
      <c r="D613" s="39" t="s">
        <v>1089</v>
      </c>
      <c r="E613" s="29"/>
      <c r="F613" s="131"/>
      <c r="G613" s="30"/>
      <c r="H613" s="30"/>
      <c r="I613" s="30">
        <f>SUBTOTAL(9,I614:I617)</f>
        <v>27111.35</v>
      </c>
      <c r="J613" s="30">
        <f>SUBTOTAL(9,J614:J617)</f>
        <v>34587.800000000003</v>
      </c>
    </row>
    <row r="614" spans="1:11">
      <c r="A614" s="31" t="s">
        <v>2567</v>
      </c>
      <c r="B614" s="31" t="s">
        <v>7</v>
      </c>
      <c r="C614" s="31" t="s">
        <v>1090</v>
      </c>
      <c r="D614" s="40" t="s">
        <v>1091</v>
      </c>
      <c r="E614" s="31" t="s">
        <v>17</v>
      </c>
      <c r="F614" s="130">
        <v>10</v>
      </c>
      <c r="G614" s="32">
        <v>190.06</v>
      </c>
      <c r="H614" s="32">
        <f>ROUND(G614*(1+$G$5),2)</f>
        <v>242.47</v>
      </c>
      <c r="I614" s="32">
        <f>F614*G614</f>
        <v>1900.6</v>
      </c>
      <c r="J614" s="32">
        <f>F614*H614</f>
        <v>2424.6999999999998</v>
      </c>
    </row>
    <row r="615" spans="1:11" ht="38.25">
      <c r="A615" s="31" t="s">
        <v>2568</v>
      </c>
      <c r="B615" s="31" t="s">
        <v>7</v>
      </c>
      <c r="C615" s="31" t="s">
        <v>1092</v>
      </c>
      <c r="D615" s="40" t="s">
        <v>1093</v>
      </c>
      <c r="E615" s="31" t="s">
        <v>17</v>
      </c>
      <c r="F615" s="130">
        <v>300</v>
      </c>
      <c r="G615" s="32">
        <v>75.28</v>
      </c>
      <c r="H615" s="32">
        <f>ROUND(G615*(1+$G$5),2)</f>
        <v>96.04</v>
      </c>
      <c r="I615" s="32">
        <f>F615*G615</f>
        <v>22584</v>
      </c>
      <c r="J615" s="32">
        <f>F615*H615</f>
        <v>28812.000000000004</v>
      </c>
    </row>
    <row r="616" spans="1:11" ht="51">
      <c r="A616" s="31" t="s">
        <v>2569</v>
      </c>
      <c r="B616" s="31" t="s">
        <v>7</v>
      </c>
      <c r="C616" s="31" t="s">
        <v>1094</v>
      </c>
      <c r="D616" s="40" t="s">
        <v>1095</v>
      </c>
      <c r="E616" s="31" t="s">
        <v>17</v>
      </c>
      <c r="F616" s="130">
        <v>10</v>
      </c>
      <c r="G616" s="32">
        <v>79.8</v>
      </c>
      <c r="H616" s="32">
        <f>ROUND(G616*(1+$G$5),2)</f>
        <v>101.81</v>
      </c>
      <c r="I616" s="32">
        <f>F616*G616</f>
        <v>798</v>
      </c>
      <c r="J616" s="32">
        <f>F616*H616</f>
        <v>1018.1</v>
      </c>
    </row>
    <row r="617" spans="1:11" ht="38.25">
      <c r="A617" s="31" t="s">
        <v>2570</v>
      </c>
      <c r="B617" s="31" t="s">
        <v>7</v>
      </c>
      <c r="C617" s="31" t="s">
        <v>1096</v>
      </c>
      <c r="D617" s="40" t="s">
        <v>1097</v>
      </c>
      <c r="E617" s="31" t="s">
        <v>17</v>
      </c>
      <c r="F617" s="130">
        <v>25</v>
      </c>
      <c r="G617" s="32">
        <v>73.150000000000006</v>
      </c>
      <c r="H617" s="32">
        <f>ROUND(G617*(1+$G$5),2)</f>
        <v>93.32</v>
      </c>
      <c r="I617" s="32">
        <f>F617*G617</f>
        <v>1828.7500000000002</v>
      </c>
      <c r="J617" s="32">
        <f>F617*H617</f>
        <v>2333</v>
      </c>
    </row>
    <row r="618" spans="1:11">
      <c r="A618" s="27">
        <v>2</v>
      </c>
      <c r="B618" s="27"/>
      <c r="C618" s="27"/>
      <c r="D618" s="38" t="s">
        <v>1098</v>
      </c>
      <c r="E618" s="27"/>
      <c r="F618" s="132"/>
      <c r="G618" s="28"/>
      <c r="H618" s="28"/>
      <c r="I618" s="28"/>
      <c r="J618" s="28">
        <f>SUM(J619)</f>
        <v>983119.68</v>
      </c>
    </row>
    <row r="619" spans="1:11">
      <c r="A619" s="33" t="s">
        <v>2769</v>
      </c>
      <c r="B619" s="29"/>
      <c r="C619" s="29"/>
      <c r="D619" s="39" t="s">
        <v>1098</v>
      </c>
      <c r="E619" s="29"/>
      <c r="F619" s="131"/>
      <c r="G619" s="30"/>
      <c r="H619" s="30"/>
      <c r="I619" s="30">
        <f>SUBTOTAL(9,I620:I633)</f>
        <v>770604.4800000001</v>
      </c>
      <c r="J619" s="30">
        <f>SUBTOTAL(9,J620:J633)</f>
        <v>983119.68</v>
      </c>
    </row>
    <row r="620" spans="1:11">
      <c r="A620" s="31" t="s">
        <v>1880</v>
      </c>
      <c r="B620" s="31" t="s">
        <v>7</v>
      </c>
      <c r="C620" s="31" t="s">
        <v>1099</v>
      </c>
      <c r="D620" s="40" t="s">
        <v>1100</v>
      </c>
      <c r="E620" s="31" t="s">
        <v>1101</v>
      </c>
      <c r="F620" s="130">
        <f>2256+2256</f>
        <v>4512</v>
      </c>
      <c r="G620" s="32">
        <v>18.04</v>
      </c>
      <c r="H620" s="32">
        <f t="shared" ref="H620:H633" si="87">ROUND(G620*(1+$G$5),2)</f>
        <v>23.01</v>
      </c>
      <c r="I620" s="32">
        <f t="shared" ref="I620:I633" si="88">F620*G620</f>
        <v>81396.479999999996</v>
      </c>
      <c r="J620" s="32">
        <f t="shared" ref="J620:J633" si="89">F620*H620</f>
        <v>103821.12000000001</v>
      </c>
    </row>
    <row r="621" spans="1:11">
      <c r="A621" s="31" t="s">
        <v>1881</v>
      </c>
      <c r="B621" s="31" t="s">
        <v>7</v>
      </c>
      <c r="C621" s="31" t="s">
        <v>1102</v>
      </c>
      <c r="D621" s="40" t="s">
        <v>1103</v>
      </c>
      <c r="E621" s="31" t="s">
        <v>1101</v>
      </c>
      <c r="F621" s="130">
        <f>1128*2</f>
        <v>2256</v>
      </c>
      <c r="G621" s="32">
        <v>16.559999999999999</v>
      </c>
      <c r="H621" s="32">
        <f t="shared" si="87"/>
        <v>21.13</v>
      </c>
      <c r="I621" s="32">
        <f t="shared" si="88"/>
        <v>37359.360000000001</v>
      </c>
      <c r="J621" s="32">
        <f t="shared" si="89"/>
        <v>47669.279999999999</v>
      </c>
    </row>
    <row r="622" spans="1:11">
      <c r="A622" s="31" t="s">
        <v>1882</v>
      </c>
      <c r="B622" s="31" t="s">
        <v>7</v>
      </c>
      <c r="C622" s="31" t="s">
        <v>1104</v>
      </c>
      <c r="D622" s="40" t="s">
        <v>1105</v>
      </c>
      <c r="E622" s="31" t="s">
        <v>1101</v>
      </c>
      <c r="F622" s="130">
        <f>2256*2</f>
        <v>4512</v>
      </c>
      <c r="G622" s="32">
        <v>18.64</v>
      </c>
      <c r="H622" s="32">
        <f t="shared" si="87"/>
        <v>23.78</v>
      </c>
      <c r="I622" s="32">
        <f t="shared" si="88"/>
        <v>84103.680000000008</v>
      </c>
      <c r="J622" s="32">
        <f t="shared" si="89"/>
        <v>107295.36</v>
      </c>
      <c r="K622" s="161"/>
    </row>
    <row r="623" spans="1:11">
      <c r="A623" s="31" t="s">
        <v>1883</v>
      </c>
      <c r="B623" s="31" t="s">
        <v>7</v>
      </c>
      <c r="C623" s="31" t="s">
        <v>1106</v>
      </c>
      <c r="D623" s="40" t="s">
        <v>1107</v>
      </c>
      <c r="E623" s="31" t="s">
        <v>1101</v>
      </c>
      <c r="F623" s="130">
        <v>4512</v>
      </c>
      <c r="G623" s="32">
        <v>18.46</v>
      </c>
      <c r="H623" s="32">
        <f t="shared" si="87"/>
        <v>23.55</v>
      </c>
      <c r="I623" s="32">
        <f t="shared" si="88"/>
        <v>83291.520000000004</v>
      </c>
      <c r="J623" s="32">
        <f t="shared" si="89"/>
        <v>106257.60000000001</v>
      </c>
    </row>
    <row r="624" spans="1:11">
      <c r="A624" s="31" t="s">
        <v>1884</v>
      </c>
      <c r="B624" s="31" t="s">
        <v>7</v>
      </c>
      <c r="C624" s="31" t="s">
        <v>1108</v>
      </c>
      <c r="D624" s="40" t="s">
        <v>1109</v>
      </c>
      <c r="E624" s="31" t="s">
        <v>1101</v>
      </c>
      <c r="F624" s="130">
        <f>1128*2</f>
        <v>2256</v>
      </c>
      <c r="G624" s="32">
        <v>19.57</v>
      </c>
      <c r="H624" s="32">
        <f t="shared" si="87"/>
        <v>24.97</v>
      </c>
      <c r="I624" s="32">
        <f t="shared" si="88"/>
        <v>44149.919999999998</v>
      </c>
      <c r="J624" s="32">
        <f t="shared" si="89"/>
        <v>56332.32</v>
      </c>
    </row>
    <row r="625" spans="1:10">
      <c r="A625" s="31" t="s">
        <v>1885</v>
      </c>
      <c r="B625" s="31" t="s">
        <v>7</v>
      </c>
      <c r="C625" s="31" t="s">
        <v>1110</v>
      </c>
      <c r="D625" s="40" t="s">
        <v>1111</v>
      </c>
      <c r="E625" s="31" t="s">
        <v>1101</v>
      </c>
      <c r="F625" s="130">
        <v>2256</v>
      </c>
      <c r="G625" s="32">
        <v>20.12</v>
      </c>
      <c r="H625" s="32">
        <f t="shared" si="87"/>
        <v>25.67</v>
      </c>
      <c r="I625" s="32">
        <f t="shared" si="88"/>
        <v>45390.720000000001</v>
      </c>
      <c r="J625" s="32">
        <f t="shared" si="89"/>
        <v>57911.520000000004</v>
      </c>
    </row>
    <row r="626" spans="1:10">
      <c r="A626" s="31" t="s">
        <v>1886</v>
      </c>
      <c r="B626" s="31" t="s">
        <v>7</v>
      </c>
      <c r="C626" s="31" t="s">
        <v>1112</v>
      </c>
      <c r="D626" s="40" t="s">
        <v>1113</v>
      </c>
      <c r="E626" s="31" t="s">
        <v>1101</v>
      </c>
      <c r="F626" s="130">
        <v>4512</v>
      </c>
      <c r="G626" s="32">
        <v>13.23</v>
      </c>
      <c r="H626" s="32">
        <f t="shared" si="87"/>
        <v>16.88</v>
      </c>
      <c r="I626" s="32">
        <f t="shared" si="88"/>
        <v>59693.760000000002</v>
      </c>
      <c r="J626" s="32">
        <f t="shared" si="89"/>
        <v>76162.559999999998</v>
      </c>
    </row>
    <row r="627" spans="1:10">
      <c r="A627" s="31" t="s">
        <v>1887</v>
      </c>
      <c r="B627" s="31" t="s">
        <v>7</v>
      </c>
      <c r="C627" s="31" t="s">
        <v>1114</v>
      </c>
      <c r="D627" s="40" t="s">
        <v>1115</v>
      </c>
      <c r="E627" s="31" t="s">
        <v>1101</v>
      </c>
      <c r="F627" s="130">
        <f>1128*2</f>
        <v>2256</v>
      </c>
      <c r="G627" s="32">
        <v>18.36</v>
      </c>
      <c r="H627" s="32">
        <f t="shared" si="87"/>
        <v>23.42</v>
      </c>
      <c r="I627" s="32">
        <f t="shared" si="88"/>
        <v>41420.159999999996</v>
      </c>
      <c r="J627" s="32">
        <f t="shared" si="89"/>
        <v>52835.520000000004</v>
      </c>
    </row>
    <row r="628" spans="1:10">
      <c r="A628" s="141" t="s">
        <v>1888</v>
      </c>
      <c r="B628" s="141" t="s">
        <v>0</v>
      </c>
      <c r="C628" s="141">
        <v>100533</v>
      </c>
      <c r="D628" s="142" t="s">
        <v>1117</v>
      </c>
      <c r="E628" s="141" t="s">
        <v>1101</v>
      </c>
      <c r="F628" s="143">
        <v>2256</v>
      </c>
      <c r="G628" s="144">
        <v>31.11</v>
      </c>
      <c r="H628" s="144">
        <f t="shared" si="87"/>
        <v>39.69</v>
      </c>
      <c r="I628" s="144">
        <f t="shared" si="88"/>
        <v>70184.160000000003</v>
      </c>
      <c r="J628" s="144">
        <f t="shared" si="89"/>
        <v>89540.64</v>
      </c>
    </row>
    <row r="629" spans="1:10">
      <c r="A629" s="31" t="s">
        <v>1889</v>
      </c>
      <c r="B629" s="31" t="s">
        <v>7</v>
      </c>
      <c r="C629" s="31" t="s">
        <v>1118</v>
      </c>
      <c r="D629" s="40" t="s">
        <v>1119</v>
      </c>
      <c r="E629" s="31" t="s">
        <v>1101</v>
      </c>
      <c r="F629" s="130">
        <f>2256*2</f>
        <v>4512</v>
      </c>
      <c r="G629" s="32">
        <v>13.67</v>
      </c>
      <c r="H629" s="32">
        <f t="shared" si="87"/>
        <v>17.440000000000001</v>
      </c>
      <c r="I629" s="32">
        <f t="shared" si="88"/>
        <v>61679.040000000001</v>
      </c>
      <c r="J629" s="32">
        <f t="shared" si="89"/>
        <v>78689.279999999999</v>
      </c>
    </row>
    <row r="630" spans="1:10">
      <c r="A630" s="31" t="s">
        <v>1890</v>
      </c>
      <c r="B630" s="31" t="s">
        <v>7</v>
      </c>
      <c r="C630" s="31" t="s">
        <v>1120</v>
      </c>
      <c r="D630" s="40" t="s">
        <v>1121</v>
      </c>
      <c r="E630" s="31" t="s">
        <v>1101</v>
      </c>
      <c r="F630" s="130">
        <f>1128*2</f>
        <v>2256</v>
      </c>
      <c r="G630" s="32">
        <v>15.18</v>
      </c>
      <c r="H630" s="32">
        <f t="shared" si="87"/>
        <v>19.37</v>
      </c>
      <c r="I630" s="32">
        <f t="shared" si="88"/>
        <v>34246.080000000002</v>
      </c>
      <c r="J630" s="32">
        <f t="shared" si="89"/>
        <v>43698.720000000001</v>
      </c>
    </row>
    <row r="631" spans="1:10">
      <c r="A631" s="31" t="s">
        <v>1891</v>
      </c>
      <c r="B631" s="31" t="s">
        <v>7</v>
      </c>
      <c r="C631" s="31" t="s">
        <v>1122</v>
      </c>
      <c r="D631" s="40" t="s">
        <v>1123</v>
      </c>
      <c r="E631" s="31" t="s">
        <v>1101</v>
      </c>
      <c r="F631" s="130">
        <f>2256*2</f>
        <v>4512</v>
      </c>
      <c r="G631" s="32">
        <v>14.15</v>
      </c>
      <c r="H631" s="32">
        <f t="shared" si="87"/>
        <v>18.05</v>
      </c>
      <c r="I631" s="32">
        <f t="shared" si="88"/>
        <v>63844.800000000003</v>
      </c>
      <c r="J631" s="32">
        <f t="shared" si="89"/>
        <v>81441.600000000006</v>
      </c>
    </row>
    <row r="632" spans="1:10">
      <c r="A632" s="31" t="s">
        <v>1892</v>
      </c>
      <c r="B632" s="31" t="s">
        <v>7</v>
      </c>
      <c r="C632" s="31" t="s">
        <v>1124</v>
      </c>
      <c r="D632" s="40" t="s">
        <v>1125</v>
      </c>
      <c r="E632" s="31" t="s">
        <v>1101</v>
      </c>
      <c r="F632" s="130">
        <f>1128*2</f>
        <v>2256</v>
      </c>
      <c r="G632" s="32">
        <v>13.23</v>
      </c>
      <c r="H632" s="32">
        <f t="shared" si="87"/>
        <v>16.88</v>
      </c>
      <c r="I632" s="32">
        <f t="shared" si="88"/>
        <v>29846.880000000001</v>
      </c>
      <c r="J632" s="32">
        <f t="shared" si="89"/>
        <v>38081.279999999999</v>
      </c>
    </row>
    <row r="633" spans="1:10">
      <c r="A633" s="141" t="s">
        <v>1893</v>
      </c>
      <c r="B633" s="141" t="s">
        <v>0</v>
      </c>
      <c r="C633" s="141">
        <v>88251</v>
      </c>
      <c r="D633" s="142" t="s">
        <v>1126</v>
      </c>
      <c r="E633" s="141" t="s">
        <v>1101</v>
      </c>
      <c r="F633" s="143">
        <f>1128*2</f>
        <v>2256</v>
      </c>
      <c r="G633" s="144">
        <v>15.07</v>
      </c>
      <c r="H633" s="144">
        <f t="shared" si="87"/>
        <v>19.23</v>
      </c>
      <c r="I633" s="144">
        <f t="shared" si="88"/>
        <v>33997.919999999998</v>
      </c>
      <c r="J633" s="144">
        <f t="shared" si="89"/>
        <v>43382.879999999997</v>
      </c>
    </row>
    <row r="634" spans="1:10">
      <c r="A634" s="27">
        <v>3</v>
      </c>
      <c r="B634" s="27"/>
      <c r="C634" s="27"/>
      <c r="D634" s="38" t="s">
        <v>1130</v>
      </c>
      <c r="E634" s="27"/>
      <c r="F634" s="132"/>
      <c r="G634" s="28"/>
      <c r="H634" s="28"/>
      <c r="I634" s="28"/>
      <c r="J634" s="28">
        <f>J635+J646+J652+J656+J668+J684+J691+J763+J852+J869+J874+J888+J894+J899+J908</f>
        <v>1127081.3876</v>
      </c>
    </row>
    <row r="635" spans="1:10">
      <c r="A635" s="33" t="s">
        <v>2770</v>
      </c>
      <c r="B635" s="29"/>
      <c r="C635" s="29"/>
      <c r="D635" s="39" t="s">
        <v>1131</v>
      </c>
      <c r="E635" s="29"/>
      <c r="F635" s="131"/>
      <c r="G635" s="30"/>
      <c r="H635" s="30"/>
      <c r="I635" s="30">
        <f>SUBTOTAL(9,I636:I645)</f>
        <v>23070.76</v>
      </c>
      <c r="J635" s="30">
        <f>SUBTOTAL(9,J636:J645)</f>
        <v>25584.76</v>
      </c>
    </row>
    <row r="636" spans="1:10">
      <c r="A636" s="150" t="s">
        <v>2571</v>
      </c>
      <c r="B636" s="141" t="s">
        <v>1132</v>
      </c>
      <c r="C636" s="141" t="s">
        <v>1133</v>
      </c>
      <c r="D636" s="142" t="s">
        <v>1134</v>
      </c>
      <c r="E636" s="141" t="s">
        <v>887</v>
      </c>
      <c r="F636" s="143">
        <v>1000</v>
      </c>
      <c r="G636" s="144">
        <v>5.72</v>
      </c>
      <c r="H636" s="145">
        <f t="shared" ref="H636:H645" si="90">ROUND(G636*(1+$I$5),2)</f>
        <v>6.34</v>
      </c>
      <c r="I636" s="144">
        <f t="shared" ref="I636:I645" si="91">F636*G636</f>
        <v>5720</v>
      </c>
      <c r="J636" s="144">
        <f t="shared" ref="J636:J645" si="92">F636*H636</f>
        <v>6340</v>
      </c>
    </row>
    <row r="637" spans="1:10">
      <c r="A637" s="150" t="s">
        <v>2572</v>
      </c>
      <c r="B637" s="141" t="s">
        <v>1132</v>
      </c>
      <c r="C637" s="141" t="s">
        <v>1135</v>
      </c>
      <c r="D637" s="142" t="s">
        <v>1136</v>
      </c>
      <c r="E637" s="141" t="s">
        <v>887</v>
      </c>
      <c r="F637" s="143">
        <v>600</v>
      </c>
      <c r="G637" s="144">
        <v>5.42</v>
      </c>
      <c r="H637" s="145">
        <f t="shared" si="90"/>
        <v>6.01</v>
      </c>
      <c r="I637" s="144">
        <f t="shared" si="91"/>
        <v>3252</v>
      </c>
      <c r="J637" s="144">
        <f t="shared" si="92"/>
        <v>3606</v>
      </c>
    </row>
    <row r="638" spans="1:10" ht="25.5">
      <c r="A638" s="150" t="s">
        <v>2573</v>
      </c>
      <c r="B638" s="141" t="s">
        <v>1132</v>
      </c>
      <c r="C638" s="147" t="s">
        <v>1137</v>
      </c>
      <c r="D638" s="142" t="s">
        <v>1138</v>
      </c>
      <c r="E638" s="141" t="s">
        <v>887</v>
      </c>
      <c r="F638" s="143">
        <v>1000</v>
      </c>
      <c r="G638" s="144">
        <v>5.49</v>
      </c>
      <c r="H638" s="145">
        <f t="shared" si="90"/>
        <v>6.09</v>
      </c>
      <c r="I638" s="144">
        <f t="shared" si="91"/>
        <v>5490</v>
      </c>
      <c r="J638" s="144">
        <f t="shared" si="92"/>
        <v>6090</v>
      </c>
    </row>
    <row r="639" spans="1:10" ht="25.5">
      <c r="A639" s="150" t="s">
        <v>2574</v>
      </c>
      <c r="B639" s="141" t="s">
        <v>1132</v>
      </c>
      <c r="C639" s="147" t="s">
        <v>1139</v>
      </c>
      <c r="D639" s="142" t="s">
        <v>1140</v>
      </c>
      <c r="E639" s="141" t="s">
        <v>887</v>
      </c>
      <c r="F639" s="143">
        <v>300</v>
      </c>
      <c r="G639" s="144">
        <v>5.42</v>
      </c>
      <c r="H639" s="145">
        <f t="shared" si="90"/>
        <v>6.01</v>
      </c>
      <c r="I639" s="144">
        <f t="shared" si="91"/>
        <v>1626</v>
      </c>
      <c r="J639" s="144">
        <f t="shared" si="92"/>
        <v>1803</v>
      </c>
    </row>
    <row r="640" spans="1:10" ht="25.5">
      <c r="A640" s="34" t="s">
        <v>2575</v>
      </c>
      <c r="B640" s="31" t="s">
        <v>48</v>
      </c>
      <c r="C640" s="31" t="s">
        <v>1151</v>
      </c>
      <c r="D640" s="40" t="s">
        <v>1152</v>
      </c>
      <c r="E640" s="31" t="s">
        <v>17</v>
      </c>
      <c r="F640" s="130">
        <v>200</v>
      </c>
      <c r="G640" s="32">
        <v>16.09</v>
      </c>
      <c r="H640" s="133">
        <f t="shared" si="90"/>
        <v>17.84</v>
      </c>
      <c r="I640" s="32">
        <f t="shared" si="91"/>
        <v>3218</v>
      </c>
      <c r="J640" s="32">
        <f t="shared" si="92"/>
        <v>3568</v>
      </c>
    </row>
    <row r="641" spans="1:10">
      <c r="A641" s="34" t="s">
        <v>2576</v>
      </c>
      <c r="B641" s="31" t="s">
        <v>48</v>
      </c>
      <c r="C641" s="31" t="s">
        <v>1153</v>
      </c>
      <c r="D641" s="40" t="s">
        <v>1154</v>
      </c>
      <c r="E641" s="31" t="s">
        <v>887</v>
      </c>
      <c r="F641" s="130">
        <v>10</v>
      </c>
      <c r="G641" s="32">
        <v>7.5</v>
      </c>
      <c r="H641" s="133">
        <f t="shared" si="90"/>
        <v>8.32</v>
      </c>
      <c r="I641" s="32">
        <f t="shared" si="91"/>
        <v>75</v>
      </c>
      <c r="J641" s="32">
        <f t="shared" si="92"/>
        <v>83.2</v>
      </c>
    </row>
    <row r="642" spans="1:10">
      <c r="A642" s="34" t="s">
        <v>2577</v>
      </c>
      <c r="B642" s="31" t="s">
        <v>48</v>
      </c>
      <c r="C642" s="31" t="s">
        <v>1155</v>
      </c>
      <c r="D642" s="40" t="s">
        <v>1156</v>
      </c>
      <c r="E642" s="31" t="s">
        <v>887</v>
      </c>
      <c r="F642" s="130">
        <v>30</v>
      </c>
      <c r="G642" s="32">
        <v>9.3000000000000007</v>
      </c>
      <c r="H642" s="133">
        <f t="shared" si="90"/>
        <v>10.31</v>
      </c>
      <c r="I642" s="32">
        <f t="shared" si="91"/>
        <v>279</v>
      </c>
      <c r="J642" s="32">
        <f t="shared" si="92"/>
        <v>309.3</v>
      </c>
    </row>
    <row r="643" spans="1:10" ht="25.5">
      <c r="A643" s="34" t="s">
        <v>2578</v>
      </c>
      <c r="B643" s="31" t="s">
        <v>1157</v>
      </c>
      <c r="C643" s="31">
        <v>43130</v>
      </c>
      <c r="D643" s="40" t="s">
        <v>1158</v>
      </c>
      <c r="E643" s="31" t="s">
        <v>887</v>
      </c>
      <c r="F643" s="130">
        <v>10</v>
      </c>
      <c r="G643" s="32">
        <v>16.2</v>
      </c>
      <c r="H643" s="133">
        <f t="shared" si="90"/>
        <v>17.96</v>
      </c>
      <c r="I643" s="32">
        <f t="shared" si="91"/>
        <v>162</v>
      </c>
      <c r="J643" s="32">
        <f t="shared" si="92"/>
        <v>179.60000000000002</v>
      </c>
    </row>
    <row r="644" spans="1:10" ht="25.5">
      <c r="A644" s="34" t="s">
        <v>2579</v>
      </c>
      <c r="B644" s="31" t="s">
        <v>1157</v>
      </c>
      <c r="C644" s="31">
        <v>43131</v>
      </c>
      <c r="D644" s="40" t="s">
        <v>1159</v>
      </c>
      <c r="E644" s="31" t="s">
        <v>887</v>
      </c>
      <c r="F644" s="130">
        <v>18</v>
      </c>
      <c r="G644" s="32">
        <v>18.82</v>
      </c>
      <c r="H644" s="133">
        <f t="shared" si="90"/>
        <v>20.87</v>
      </c>
      <c r="I644" s="32">
        <f t="shared" si="91"/>
        <v>338.76</v>
      </c>
      <c r="J644" s="32">
        <f t="shared" si="92"/>
        <v>375.66</v>
      </c>
    </row>
    <row r="645" spans="1:10" ht="25.5">
      <c r="A645" s="34" t="s">
        <v>2580</v>
      </c>
      <c r="B645" s="31" t="s">
        <v>48</v>
      </c>
      <c r="C645" s="31" t="s">
        <v>1160</v>
      </c>
      <c r="D645" s="40" t="s">
        <v>1161</v>
      </c>
      <c r="E645" s="31" t="s">
        <v>26</v>
      </c>
      <c r="F645" s="130">
        <v>1000</v>
      </c>
      <c r="G645" s="32">
        <v>2.91</v>
      </c>
      <c r="H645" s="133">
        <f t="shared" si="90"/>
        <v>3.23</v>
      </c>
      <c r="I645" s="32">
        <f t="shared" si="91"/>
        <v>2910</v>
      </c>
      <c r="J645" s="32">
        <f t="shared" si="92"/>
        <v>3230</v>
      </c>
    </row>
    <row r="646" spans="1:10">
      <c r="A646" s="33" t="s">
        <v>2771</v>
      </c>
      <c r="B646" s="29"/>
      <c r="C646" s="29"/>
      <c r="D646" s="39" t="s">
        <v>1164</v>
      </c>
      <c r="E646" s="29"/>
      <c r="F646" s="131"/>
      <c r="G646" s="30"/>
      <c r="H646" s="30"/>
      <c r="I646" s="30">
        <f>SUBTOTAL(9,I647:I651)</f>
        <v>7488</v>
      </c>
      <c r="J646" s="30">
        <f>SUBTOTAL(9,J647:J651)</f>
        <v>8297.6</v>
      </c>
    </row>
    <row r="647" spans="1:10">
      <c r="A647" s="31" t="s">
        <v>2581</v>
      </c>
      <c r="B647" s="31" t="s">
        <v>1157</v>
      </c>
      <c r="C647" s="31">
        <v>10511</v>
      </c>
      <c r="D647" s="40" t="s">
        <v>2836</v>
      </c>
      <c r="E647" s="31" t="s">
        <v>2837</v>
      </c>
      <c r="F647" s="130">
        <v>140</v>
      </c>
      <c r="G647" s="32">
        <v>27</v>
      </c>
      <c r="H647" s="133">
        <f>ROUND(G647*(1+$I$5),2)</f>
        <v>29.94</v>
      </c>
      <c r="I647" s="32">
        <f>F647*G647</f>
        <v>3780</v>
      </c>
      <c r="J647" s="32">
        <f>F647*H647</f>
        <v>4191.6000000000004</v>
      </c>
    </row>
    <row r="648" spans="1:10">
      <c r="A648" s="31" t="s">
        <v>2582</v>
      </c>
      <c r="B648" s="31" t="s">
        <v>48</v>
      </c>
      <c r="C648" s="31" t="s">
        <v>1165</v>
      </c>
      <c r="D648" s="40" t="s">
        <v>1166</v>
      </c>
      <c r="E648" s="31" t="s">
        <v>887</v>
      </c>
      <c r="F648" s="130">
        <v>400</v>
      </c>
      <c r="G648" s="32">
        <v>0.46</v>
      </c>
      <c r="H648" s="133">
        <f>ROUND(G648*(1+$I$5),2)</f>
        <v>0.51</v>
      </c>
      <c r="I648" s="32">
        <f>F648*G648</f>
        <v>184</v>
      </c>
      <c r="J648" s="32">
        <f>F648*H648</f>
        <v>204</v>
      </c>
    </row>
    <row r="649" spans="1:10">
      <c r="A649" s="31" t="s">
        <v>2583</v>
      </c>
      <c r="B649" s="31" t="s">
        <v>48</v>
      </c>
      <c r="C649" s="31" t="s">
        <v>1167</v>
      </c>
      <c r="D649" s="40" t="s">
        <v>1168</v>
      </c>
      <c r="E649" s="31" t="s">
        <v>887</v>
      </c>
      <c r="F649" s="130">
        <v>800</v>
      </c>
      <c r="G649" s="32">
        <v>0.85</v>
      </c>
      <c r="H649" s="133">
        <f>ROUND(G649*(1+$I$5),2)</f>
        <v>0.94</v>
      </c>
      <c r="I649" s="32">
        <f>F649*G649</f>
        <v>680</v>
      </c>
      <c r="J649" s="32">
        <f>F649*H649</f>
        <v>752</v>
      </c>
    </row>
    <row r="650" spans="1:10">
      <c r="A650" s="31" t="s">
        <v>2584</v>
      </c>
      <c r="B650" s="31" t="s">
        <v>1157</v>
      </c>
      <c r="C650" s="31">
        <v>37595</v>
      </c>
      <c r="D650" s="40" t="s">
        <v>1169</v>
      </c>
      <c r="E650" s="31" t="s">
        <v>887</v>
      </c>
      <c r="F650" s="130">
        <v>400</v>
      </c>
      <c r="G650" s="32">
        <v>1.41</v>
      </c>
      <c r="H650" s="133">
        <f>ROUND(G650*(1+$I$5),2)</f>
        <v>1.56</v>
      </c>
      <c r="I650" s="32">
        <f>F650*G650</f>
        <v>564</v>
      </c>
      <c r="J650" s="32">
        <f>F650*H650</f>
        <v>624</v>
      </c>
    </row>
    <row r="651" spans="1:10">
      <c r="A651" s="31" t="s">
        <v>2585</v>
      </c>
      <c r="B651" s="31" t="s">
        <v>48</v>
      </c>
      <c r="C651" s="31" t="s">
        <v>1170</v>
      </c>
      <c r="D651" s="40" t="s">
        <v>1171</v>
      </c>
      <c r="E651" s="31" t="s">
        <v>887</v>
      </c>
      <c r="F651" s="130">
        <v>600</v>
      </c>
      <c r="G651" s="32">
        <v>3.8</v>
      </c>
      <c r="H651" s="133">
        <f>ROUND(G651*(1+$I$5),2)</f>
        <v>4.21</v>
      </c>
      <c r="I651" s="32">
        <f>F651*G651</f>
        <v>2280</v>
      </c>
      <c r="J651" s="32">
        <f>F651*H651</f>
        <v>2526</v>
      </c>
    </row>
    <row r="652" spans="1:10">
      <c r="A652" s="33" t="s">
        <v>2772</v>
      </c>
      <c r="B652" s="29"/>
      <c r="C652" s="29"/>
      <c r="D652" s="39" t="s">
        <v>1172</v>
      </c>
      <c r="E652" s="29"/>
      <c r="F652" s="131"/>
      <c r="G652" s="30"/>
      <c r="H652" s="30"/>
      <c r="I652" s="30">
        <f>SUBTOTAL(9,I653:I655)</f>
        <v>1848</v>
      </c>
      <c r="J652" s="30">
        <f>SUBTOTAL(9,J653:J655)</f>
        <v>2049.25</v>
      </c>
    </row>
    <row r="653" spans="1:10">
      <c r="A653" s="35" t="s">
        <v>2586</v>
      </c>
      <c r="B653" s="31" t="s">
        <v>48</v>
      </c>
      <c r="C653" s="31" t="s">
        <v>1173</v>
      </c>
      <c r="D653" s="40" t="s">
        <v>1174</v>
      </c>
      <c r="E653" s="31" t="s">
        <v>10</v>
      </c>
      <c r="F653" s="130">
        <v>5</v>
      </c>
      <c r="G653" s="32">
        <v>41.27</v>
      </c>
      <c r="H653" s="133">
        <f>ROUND(G653*(1+$I$5),2)</f>
        <v>45.76</v>
      </c>
      <c r="I653" s="32">
        <f>F653*G653</f>
        <v>206.35000000000002</v>
      </c>
      <c r="J653" s="32">
        <f>F653*H653</f>
        <v>228.79999999999998</v>
      </c>
    </row>
    <row r="654" spans="1:10">
      <c r="A654" s="149" t="s">
        <v>2587</v>
      </c>
      <c r="B654" s="141" t="s">
        <v>1132</v>
      </c>
      <c r="C654" s="141" t="s">
        <v>1175</v>
      </c>
      <c r="D654" s="142" t="s">
        <v>1176</v>
      </c>
      <c r="E654" s="141" t="s">
        <v>10</v>
      </c>
      <c r="F654" s="143">
        <v>10</v>
      </c>
      <c r="G654" s="144">
        <v>71.36</v>
      </c>
      <c r="H654" s="145">
        <f>ROUND(G654*(1+$I$5),2)</f>
        <v>79.13</v>
      </c>
      <c r="I654" s="144">
        <f>F654*G654</f>
        <v>713.6</v>
      </c>
      <c r="J654" s="144">
        <f>F654*H654</f>
        <v>791.3</v>
      </c>
    </row>
    <row r="655" spans="1:10">
      <c r="A655" s="149" t="s">
        <v>2588</v>
      </c>
      <c r="B655" s="141" t="s">
        <v>1132</v>
      </c>
      <c r="C655" s="141" t="s">
        <v>1177</v>
      </c>
      <c r="D655" s="142" t="s">
        <v>1178</v>
      </c>
      <c r="E655" s="141" t="s">
        <v>10</v>
      </c>
      <c r="F655" s="143">
        <v>15</v>
      </c>
      <c r="G655" s="144">
        <v>61.87</v>
      </c>
      <c r="H655" s="145">
        <f>ROUND(G655*(1+$I$5),2)</f>
        <v>68.61</v>
      </c>
      <c r="I655" s="144">
        <f>F655*G655</f>
        <v>928.05</v>
      </c>
      <c r="J655" s="144">
        <f>F655*H655</f>
        <v>1029.1500000000001</v>
      </c>
    </row>
    <row r="656" spans="1:10">
      <c r="A656" s="33" t="s">
        <v>2773</v>
      </c>
      <c r="B656" s="29"/>
      <c r="C656" s="29"/>
      <c r="D656" s="39" t="s">
        <v>1179</v>
      </c>
      <c r="E656" s="29"/>
      <c r="F656" s="131"/>
      <c r="G656" s="30"/>
      <c r="H656" s="30"/>
      <c r="I656" s="30">
        <f>SUBTOTAL(9,I657:I667)</f>
        <v>12041.650000000001</v>
      </c>
      <c r="J656" s="30">
        <f>SUBTOTAL(9,J657:J667)</f>
        <v>13353.150000000001</v>
      </c>
    </row>
    <row r="657" spans="1:10">
      <c r="A657" s="31" t="s">
        <v>2589</v>
      </c>
      <c r="B657" s="31" t="s">
        <v>48</v>
      </c>
      <c r="C657" s="31" t="s">
        <v>1180</v>
      </c>
      <c r="D657" s="40" t="s">
        <v>1181</v>
      </c>
      <c r="E657" s="31" t="s">
        <v>194</v>
      </c>
      <c r="F657" s="130">
        <v>5</v>
      </c>
      <c r="G657" s="32">
        <v>150.6</v>
      </c>
      <c r="H657" s="133">
        <f t="shared" ref="H657:H667" si="93">ROUND(G657*(1+$I$5),2)</f>
        <v>167</v>
      </c>
      <c r="I657" s="32">
        <f t="shared" ref="I657:I667" si="94">F657*G657</f>
        <v>753</v>
      </c>
      <c r="J657" s="32">
        <f t="shared" ref="J657:J667" si="95">F657*H657</f>
        <v>835</v>
      </c>
    </row>
    <row r="658" spans="1:10">
      <c r="A658" s="31" t="s">
        <v>2590</v>
      </c>
      <c r="B658" s="31" t="s">
        <v>48</v>
      </c>
      <c r="C658" s="31" t="s">
        <v>1182</v>
      </c>
      <c r="D658" s="40" t="s">
        <v>1183</v>
      </c>
      <c r="E658" s="31" t="s">
        <v>194</v>
      </c>
      <c r="F658" s="130">
        <v>10</v>
      </c>
      <c r="G658" s="32">
        <v>115</v>
      </c>
      <c r="H658" s="133">
        <f t="shared" si="93"/>
        <v>127.52</v>
      </c>
      <c r="I658" s="32">
        <f t="shared" si="94"/>
        <v>1150</v>
      </c>
      <c r="J658" s="32">
        <f t="shared" si="95"/>
        <v>1275.2</v>
      </c>
    </row>
    <row r="659" spans="1:10">
      <c r="A659" s="31" t="s">
        <v>2591</v>
      </c>
      <c r="B659" s="31" t="s">
        <v>48</v>
      </c>
      <c r="C659" s="31" t="s">
        <v>1184</v>
      </c>
      <c r="D659" s="40" t="s">
        <v>1185</v>
      </c>
      <c r="E659" s="31" t="s">
        <v>194</v>
      </c>
      <c r="F659" s="130">
        <v>10</v>
      </c>
      <c r="G659" s="32">
        <v>115</v>
      </c>
      <c r="H659" s="133">
        <f t="shared" si="93"/>
        <v>127.52</v>
      </c>
      <c r="I659" s="32">
        <f t="shared" si="94"/>
        <v>1150</v>
      </c>
      <c r="J659" s="32">
        <f t="shared" si="95"/>
        <v>1275.2</v>
      </c>
    </row>
    <row r="660" spans="1:10">
      <c r="A660" s="31" t="s">
        <v>2592</v>
      </c>
      <c r="B660" s="31" t="s">
        <v>48</v>
      </c>
      <c r="C660" s="31" t="s">
        <v>1186</v>
      </c>
      <c r="D660" s="40" t="s">
        <v>1187</v>
      </c>
      <c r="E660" s="31" t="s">
        <v>194</v>
      </c>
      <c r="F660" s="130">
        <v>5</v>
      </c>
      <c r="G660" s="32">
        <v>179.52</v>
      </c>
      <c r="H660" s="133">
        <f t="shared" si="93"/>
        <v>199.07</v>
      </c>
      <c r="I660" s="32">
        <f t="shared" si="94"/>
        <v>897.6</v>
      </c>
      <c r="J660" s="32">
        <f t="shared" si="95"/>
        <v>995.34999999999991</v>
      </c>
    </row>
    <row r="661" spans="1:10">
      <c r="A661" s="31" t="s">
        <v>2593</v>
      </c>
      <c r="B661" s="31" t="s">
        <v>48</v>
      </c>
      <c r="C661" s="31" t="s">
        <v>1188</v>
      </c>
      <c r="D661" s="40" t="s">
        <v>1189</v>
      </c>
      <c r="E661" s="31" t="s">
        <v>194</v>
      </c>
      <c r="F661" s="130">
        <v>15</v>
      </c>
      <c r="G661" s="32">
        <v>150</v>
      </c>
      <c r="H661" s="133">
        <f t="shared" si="93"/>
        <v>166.34</v>
      </c>
      <c r="I661" s="32">
        <f t="shared" si="94"/>
        <v>2250</v>
      </c>
      <c r="J661" s="32">
        <f t="shared" si="95"/>
        <v>2495.1</v>
      </c>
    </row>
    <row r="662" spans="1:10">
      <c r="A662" s="31" t="s">
        <v>2594</v>
      </c>
      <c r="B662" s="31" t="s">
        <v>48</v>
      </c>
      <c r="C662" s="31" t="s">
        <v>1190</v>
      </c>
      <c r="D662" s="40" t="s">
        <v>1191</v>
      </c>
      <c r="E662" s="31" t="s">
        <v>194</v>
      </c>
      <c r="F662" s="130">
        <v>10</v>
      </c>
      <c r="G662" s="32">
        <v>109.91</v>
      </c>
      <c r="H662" s="133">
        <f t="shared" si="93"/>
        <v>121.88</v>
      </c>
      <c r="I662" s="32">
        <f t="shared" si="94"/>
        <v>1099.0999999999999</v>
      </c>
      <c r="J662" s="32">
        <f t="shared" si="95"/>
        <v>1218.8</v>
      </c>
    </row>
    <row r="663" spans="1:10">
      <c r="A663" s="31" t="s">
        <v>2595</v>
      </c>
      <c r="B663" s="31" t="s">
        <v>48</v>
      </c>
      <c r="C663" s="31" t="s">
        <v>1192</v>
      </c>
      <c r="D663" s="40" t="s">
        <v>1193</v>
      </c>
      <c r="E663" s="31" t="s">
        <v>510</v>
      </c>
      <c r="F663" s="130">
        <v>15</v>
      </c>
      <c r="G663" s="32">
        <v>123.9</v>
      </c>
      <c r="H663" s="133">
        <f t="shared" si="93"/>
        <v>137.38999999999999</v>
      </c>
      <c r="I663" s="32">
        <f t="shared" si="94"/>
        <v>1858.5</v>
      </c>
      <c r="J663" s="32">
        <f t="shared" si="95"/>
        <v>2060.85</v>
      </c>
    </row>
    <row r="664" spans="1:10">
      <c r="A664" s="31" t="s">
        <v>2596</v>
      </c>
      <c r="B664" s="31" t="s">
        <v>48</v>
      </c>
      <c r="C664" s="31" t="s">
        <v>1194</v>
      </c>
      <c r="D664" s="40" t="s">
        <v>1195</v>
      </c>
      <c r="E664" s="31" t="s">
        <v>510</v>
      </c>
      <c r="F664" s="130">
        <v>10</v>
      </c>
      <c r="G664" s="32">
        <v>150.37</v>
      </c>
      <c r="H664" s="133">
        <f t="shared" si="93"/>
        <v>166.75</v>
      </c>
      <c r="I664" s="32">
        <f t="shared" si="94"/>
        <v>1503.7</v>
      </c>
      <c r="J664" s="32">
        <f t="shared" si="95"/>
        <v>1667.5</v>
      </c>
    </row>
    <row r="665" spans="1:10">
      <c r="A665" s="31" t="s">
        <v>2597</v>
      </c>
      <c r="B665" s="31" t="s">
        <v>48</v>
      </c>
      <c r="C665" s="31" t="s">
        <v>1196</v>
      </c>
      <c r="D665" s="40" t="s">
        <v>1197</v>
      </c>
      <c r="E665" s="31" t="s">
        <v>510</v>
      </c>
      <c r="F665" s="130">
        <v>10</v>
      </c>
      <c r="G665" s="32">
        <v>109.9</v>
      </c>
      <c r="H665" s="133">
        <f t="shared" si="93"/>
        <v>121.87</v>
      </c>
      <c r="I665" s="32">
        <f t="shared" si="94"/>
        <v>1099</v>
      </c>
      <c r="J665" s="32">
        <f t="shared" si="95"/>
        <v>1218.7</v>
      </c>
    </row>
    <row r="666" spans="1:10">
      <c r="A666" s="31" t="s">
        <v>2598</v>
      </c>
      <c r="B666" s="31" t="s">
        <v>48</v>
      </c>
      <c r="C666" s="31" t="s">
        <v>1198</v>
      </c>
      <c r="D666" s="40" t="s">
        <v>1199</v>
      </c>
      <c r="E666" s="31" t="s">
        <v>194</v>
      </c>
      <c r="F666" s="130">
        <v>30</v>
      </c>
      <c r="G666" s="32">
        <v>7.3</v>
      </c>
      <c r="H666" s="133">
        <f t="shared" si="93"/>
        <v>8.1</v>
      </c>
      <c r="I666" s="32">
        <f t="shared" si="94"/>
        <v>219</v>
      </c>
      <c r="J666" s="32">
        <f t="shared" si="95"/>
        <v>243</v>
      </c>
    </row>
    <row r="667" spans="1:10" ht="38.25">
      <c r="A667" s="31" t="s">
        <v>2599</v>
      </c>
      <c r="B667" s="31" t="s">
        <v>48</v>
      </c>
      <c r="C667" s="31" t="s">
        <v>1200</v>
      </c>
      <c r="D667" s="40" t="s">
        <v>1201</v>
      </c>
      <c r="E667" s="31" t="s">
        <v>194</v>
      </c>
      <c r="F667" s="130">
        <v>5</v>
      </c>
      <c r="G667" s="32">
        <v>12.35</v>
      </c>
      <c r="H667" s="133">
        <f t="shared" si="93"/>
        <v>13.69</v>
      </c>
      <c r="I667" s="32">
        <f t="shared" si="94"/>
        <v>61.75</v>
      </c>
      <c r="J667" s="32">
        <f t="shared" si="95"/>
        <v>68.45</v>
      </c>
    </row>
    <row r="668" spans="1:10">
      <c r="A668" s="33" t="s">
        <v>2774</v>
      </c>
      <c r="B668" s="29"/>
      <c r="C668" s="29"/>
      <c r="D668" s="39" t="s">
        <v>1202</v>
      </c>
      <c r="E668" s="29"/>
      <c r="F668" s="131"/>
      <c r="G668" s="30"/>
      <c r="H668" s="30"/>
      <c r="I668" s="30">
        <f>SUBTOTAL(9,I669:I683)</f>
        <v>110844.905</v>
      </c>
      <c r="J668" s="30">
        <f>SUBTOTAL(9,J669:J683)</f>
        <v>122907.27</v>
      </c>
    </row>
    <row r="669" spans="1:10" ht="25.5">
      <c r="A669" s="31" t="s">
        <v>2600</v>
      </c>
      <c r="B669" s="31" t="s">
        <v>48</v>
      </c>
      <c r="C669" s="31" t="s">
        <v>1203</v>
      </c>
      <c r="D669" s="40" t="s">
        <v>1204</v>
      </c>
      <c r="E669" s="31" t="s">
        <v>194</v>
      </c>
      <c r="F669" s="130">
        <v>1000</v>
      </c>
      <c r="G669" s="32">
        <v>1.1599999999999999</v>
      </c>
      <c r="H669" s="133">
        <f t="shared" ref="H669:H683" si="96">ROUND(G669*(1+$I$5),2)</f>
        <v>1.29</v>
      </c>
      <c r="I669" s="32">
        <f t="shared" ref="I669:I683" si="97">F669*G669</f>
        <v>1160</v>
      </c>
      <c r="J669" s="32">
        <f t="shared" ref="J669:J683" si="98">F669*H669</f>
        <v>1290</v>
      </c>
    </row>
    <row r="670" spans="1:10" ht="25.5">
      <c r="A670" s="31" t="s">
        <v>2601</v>
      </c>
      <c r="B670" s="31" t="s">
        <v>48</v>
      </c>
      <c r="C670" s="31" t="s">
        <v>1205</v>
      </c>
      <c r="D670" s="40" t="s">
        <v>1206</v>
      </c>
      <c r="E670" s="31" t="s">
        <v>194</v>
      </c>
      <c r="F670" s="130">
        <v>5000</v>
      </c>
      <c r="G670" s="32">
        <v>0.85</v>
      </c>
      <c r="H670" s="133">
        <f t="shared" si="96"/>
        <v>0.94</v>
      </c>
      <c r="I670" s="32">
        <f t="shared" si="97"/>
        <v>4250</v>
      </c>
      <c r="J670" s="32">
        <f t="shared" si="98"/>
        <v>4700</v>
      </c>
    </row>
    <row r="671" spans="1:10" ht="25.5">
      <c r="A671" s="31" t="s">
        <v>2602</v>
      </c>
      <c r="B671" s="31" t="s">
        <v>1157</v>
      </c>
      <c r="C671" s="31">
        <v>7194</v>
      </c>
      <c r="D671" s="40" t="s">
        <v>1207</v>
      </c>
      <c r="E671" s="31" t="s">
        <v>17</v>
      </c>
      <c r="F671" s="130">
        <v>1000</v>
      </c>
      <c r="G671" s="32">
        <v>17.850000000000001</v>
      </c>
      <c r="H671" s="133">
        <f t="shared" si="96"/>
        <v>19.79</v>
      </c>
      <c r="I671" s="32">
        <f t="shared" si="97"/>
        <v>17850</v>
      </c>
      <c r="J671" s="32">
        <f t="shared" si="98"/>
        <v>19790</v>
      </c>
    </row>
    <row r="672" spans="1:10" ht="25.5">
      <c r="A672" s="31" t="s">
        <v>2603</v>
      </c>
      <c r="B672" s="31" t="s">
        <v>48</v>
      </c>
      <c r="C672" s="31" t="s">
        <v>1208</v>
      </c>
      <c r="D672" s="40" t="s">
        <v>1209</v>
      </c>
      <c r="E672" s="31" t="s">
        <v>17</v>
      </c>
      <c r="F672" s="130">
        <v>500</v>
      </c>
      <c r="G672" s="32">
        <v>14.6</v>
      </c>
      <c r="H672" s="133">
        <f t="shared" si="96"/>
        <v>16.190000000000001</v>
      </c>
      <c r="I672" s="32">
        <f t="shared" si="97"/>
        <v>7300</v>
      </c>
      <c r="J672" s="32">
        <f t="shared" si="98"/>
        <v>8095.0000000000009</v>
      </c>
    </row>
    <row r="673" spans="1:10">
      <c r="A673" s="31" t="s">
        <v>2604</v>
      </c>
      <c r="B673" s="31" t="s">
        <v>48</v>
      </c>
      <c r="C673" s="31" t="s">
        <v>1210</v>
      </c>
      <c r="D673" s="40" t="s">
        <v>1211</v>
      </c>
      <c r="E673" s="31" t="s">
        <v>17</v>
      </c>
      <c r="F673" s="130">
        <v>300</v>
      </c>
      <c r="G673" s="32">
        <v>32</v>
      </c>
      <c r="H673" s="133">
        <f t="shared" si="96"/>
        <v>35.479999999999997</v>
      </c>
      <c r="I673" s="32">
        <f t="shared" si="97"/>
        <v>9600</v>
      </c>
      <c r="J673" s="32">
        <f t="shared" si="98"/>
        <v>10643.999999999998</v>
      </c>
    </row>
    <row r="674" spans="1:10" ht="25.5">
      <c r="A674" s="31" t="s">
        <v>2605</v>
      </c>
      <c r="B674" s="31" t="s">
        <v>48</v>
      </c>
      <c r="C674" s="31" t="s">
        <v>1212</v>
      </c>
      <c r="D674" s="40" t="s">
        <v>1213</v>
      </c>
      <c r="E674" s="31" t="s">
        <v>194</v>
      </c>
      <c r="F674" s="130">
        <v>250</v>
      </c>
      <c r="G674" s="32">
        <v>1.79</v>
      </c>
      <c r="H674" s="133">
        <f t="shared" si="96"/>
        <v>1.98</v>
      </c>
      <c r="I674" s="32">
        <f t="shared" si="97"/>
        <v>447.5</v>
      </c>
      <c r="J674" s="32">
        <f t="shared" si="98"/>
        <v>495</v>
      </c>
    </row>
    <row r="675" spans="1:10" ht="25.5">
      <c r="A675" s="31" t="s">
        <v>2606</v>
      </c>
      <c r="B675" s="31" t="s">
        <v>48</v>
      </c>
      <c r="C675" s="31" t="s">
        <v>1214</v>
      </c>
      <c r="D675" s="40" t="s">
        <v>1215</v>
      </c>
      <c r="E675" s="31" t="s">
        <v>194</v>
      </c>
      <c r="F675" s="130">
        <v>100</v>
      </c>
      <c r="G675" s="32">
        <v>24.51</v>
      </c>
      <c r="H675" s="133">
        <f t="shared" si="96"/>
        <v>27.18</v>
      </c>
      <c r="I675" s="32">
        <f t="shared" si="97"/>
        <v>2451</v>
      </c>
      <c r="J675" s="32">
        <f t="shared" si="98"/>
        <v>2718</v>
      </c>
    </row>
    <row r="676" spans="1:10">
      <c r="A676" s="31" t="s">
        <v>2607</v>
      </c>
      <c r="B676" s="31" t="s">
        <v>48</v>
      </c>
      <c r="C676" s="31" t="s">
        <v>1216</v>
      </c>
      <c r="D676" s="40" t="s">
        <v>1217</v>
      </c>
      <c r="E676" s="31" t="s">
        <v>510</v>
      </c>
      <c r="F676" s="130">
        <v>500</v>
      </c>
      <c r="G676" s="32">
        <v>1.03</v>
      </c>
      <c r="H676" s="133">
        <f t="shared" si="96"/>
        <v>1.1399999999999999</v>
      </c>
      <c r="I676" s="32">
        <f t="shared" si="97"/>
        <v>515</v>
      </c>
      <c r="J676" s="32">
        <f t="shared" si="98"/>
        <v>570</v>
      </c>
    </row>
    <row r="677" spans="1:10" ht="25.5">
      <c r="A677" s="31" t="s">
        <v>2608</v>
      </c>
      <c r="B677" s="31" t="s">
        <v>48</v>
      </c>
      <c r="C677" s="31" t="s">
        <v>1218</v>
      </c>
      <c r="D677" s="40" t="s">
        <v>1219</v>
      </c>
      <c r="E677" s="31" t="s">
        <v>194</v>
      </c>
      <c r="F677" s="130">
        <v>2000</v>
      </c>
      <c r="G677" s="32">
        <v>0.53</v>
      </c>
      <c r="H677" s="133">
        <f t="shared" si="96"/>
        <v>0.59</v>
      </c>
      <c r="I677" s="32">
        <f t="shared" si="97"/>
        <v>1060</v>
      </c>
      <c r="J677" s="32">
        <f t="shared" si="98"/>
        <v>1180</v>
      </c>
    </row>
    <row r="678" spans="1:10" ht="25.5">
      <c r="A678" s="31" t="s">
        <v>2609</v>
      </c>
      <c r="B678" s="31" t="s">
        <v>48</v>
      </c>
      <c r="C678" s="31" t="s">
        <v>1220</v>
      </c>
      <c r="D678" s="40" t="s">
        <v>1221</v>
      </c>
      <c r="E678" s="31" t="s">
        <v>194</v>
      </c>
      <c r="F678" s="130">
        <v>2000</v>
      </c>
      <c r="G678" s="32">
        <v>0.75</v>
      </c>
      <c r="H678" s="133">
        <f t="shared" si="96"/>
        <v>0.83</v>
      </c>
      <c r="I678" s="32">
        <f t="shared" si="97"/>
        <v>1500</v>
      </c>
      <c r="J678" s="32">
        <f t="shared" si="98"/>
        <v>1660</v>
      </c>
    </row>
    <row r="679" spans="1:10">
      <c r="A679" s="31" t="s">
        <v>2610</v>
      </c>
      <c r="B679" s="31" t="s">
        <v>48</v>
      </c>
      <c r="C679" s="31" t="s">
        <v>1222</v>
      </c>
      <c r="D679" s="40" t="s">
        <v>1223</v>
      </c>
      <c r="E679" s="31" t="s">
        <v>194</v>
      </c>
      <c r="F679" s="130">
        <v>4000</v>
      </c>
      <c r="G679" s="32">
        <v>0.18</v>
      </c>
      <c r="H679" s="133">
        <f t="shared" si="96"/>
        <v>0.2</v>
      </c>
      <c r="I679" s="32">
        <f t="shared" si="97"/>
        <v>720</v>
      </c>
      <c r="J679" s="32">
        <f t="shared" si="98"/>
        <v>800</v>
      </c>
    </row>
    <row r="680" spans="1:10">
      <c r="A680" s="31" t="s">
        <v>2611</v>
      </c>
      <c r="B680" s="31" t="s">
        <v>48</v>
      </c>
      <c r="C680" s="31" t="s">
        <v>1224</v>
      </c>
      <c r="D680" s="40" t="s">
        <v>1225</v>
      </c>
      <c r="E680" s="31" t="s">
        <v>887</v>
      </c>
      <c r="F680" s="130">
        <v>500</v>
      </c>
      <c r="G680" s="32">
        <v>20.82</v>
      </c>
      <c r="H680" s="133">
        <f t="shared" si="96"/>
        <v>23.09</v>
      </c>
      <c r="I680" s="32">
        <f t="shared" si="97"/>
        <v>10410</v>
      </c>
      <c r="J680" s="32">
        <f t="shared" si="98"/>
        <v>11545</v>
      </c>
    </row>
    <row r="681" spans="1:10">
      <c r="A681" s="31" t="s">
        <v>2612</v>
      </c>
      <c r="B681" s="31" t="s">
        <v>48</v>
      </c>
      <c r="C681" s="31" t="s">
        <v>1226</v>
      </c>
      <c r="D681" s="40" t="s">
        <v>1227</v>
      </c>
      <c r="E681" s="31" t="s">
        <v>26</v>
      </c>
      <c r="F681" s="130">
        <v>500</v>
      </c>
      <c r="G681" s="32">
        <v>59</v>
      </c>
      <c r="H681" s="133">
        <f t="shared" si="96"/>
        <v>65.430000000000007</v>
      </c>
      <c r="I681" s="32">
        <f t="shared" si="97"/>
        <v>29500</v>
      </c>
      <c r="J681" s="32">
        <f t="shared" si="98"/>
        <v>32715.000000000004</v>
      </c>
    </row>
    <row r="682" spans="1:10">
      <c r="A682" s="31" t="s">
        <v>2613</v>
      </c>
      <c r="B682" s="31" t="s">
        <v>48</v>
      </c>
      <c r="C682" s="31" t="s">
        <v>1228</v>
      </c>
      <c r="D682" s="40" t="s">
        <v>1229</v>
      </c>
      <c r="E682" s="31" t="s">
        <v>26</v>
      </c>
      <c r="F682" s="130">
        <v>500</v>
      </c>
      <c r="G682" s="32">
        <v>48</v>
      </c>
      <c r="H682" s="133">
        <f t="shared" si="96"/>
        <v>53.23</v>
      </c>
      <c r="I682" s="32">
        <f t="shared" si="97"/>
        <v>24000</v>
      </c>
      <c r="J682" s="32">
        <f t="shared" si="98"/>
        <v>26615</v>
      </c>
    </row>
    <row r="683" spans="1:10">
      <c r="A683" s="31" t="s">
        <v>2614</v>
      </c>
      <c r="B683" s="31" t="s">
        <v>48</v>
      </c>
      <c r="C683" s="31" t="s">
        <v>1230</v>
      </c>
      <c r="D683" s="40" t="s">
        <v>1231</v>
      </c>
      <c r="E683" s="31" t="s">
        <v>887</v>
      </c>
      <c r="F683" s="130">
        <v>1.5</v>
      </c>
      <c r="G683" s="32">
        <v>54.27</v>
      </c>
      <c r="H683" s="133">
        <f t="shared" si="96"/>
        <v>60.18</v>
      </c>
      <c r="I683" s="32">
        <f t="shared" si="97"/>
        <v>81.405000000000001</v>
      </c>
      <c r="J683" s="32">
        <f t="shared" si="98"/>
        <v>90.27</v>
      </c>
    </row>
    <row r="684" spans="1:10">
      <c r="A684" s="33" t="s">
        <v>2775</v>
      </c>
      <c r="B684" s="29"/>
      <c r="C684" s="29"/>
      <c r="D684" s="39" t="s">
        <v>1232</v>
      </c>
      <c r="E684" s="29"/>
      <c r="F684" s="131"/>
      <c r="G684" s="30"/>
      <c r="H684" s="30"/>
      <c r="I684" s="30">
        <f>SUBTOTAL(9,I685:I690)</f>
        <v>25908</v>
      </c>
      <c r="J684" s="30">
        <f>SUBTOTAL(9,J685:J690)</f>
        <v>28728.5</v>
      </c>
    </row>
    <row r="685" spans="1:10" ht="25.5">
      <c r="A685" s="36" t="s">
        <v>2615</v>
      </c>
      <c r="B685" s="31" t="s">
        <v>48</v>
      </c>
      <c r="C685" s="31" t="s">
        <v>1233</v>
      </c>
      <c r="D685" s="40" t="s">
        <v>1234</v>
      </c>
      <c r="E685" s="31" t="s">
        <v>17</v>
      </c>
      <c r="F685" s="130">
        <v>50</v>
      </c>
      <c r="G685" s="32">
        <v>42</v>
      </c>
      <c r="H685" s="133">
        <f t="shared" ref="H685:H690" si="99">ROUND(G685*(1+$I$5),2)</f>
        <v>46.57</v>
      </c>
      <c r="I685" s="32">
        <f t="shared" ref="I685:I690" si="100">F685*G685</f>
        <v>2100</v>
      </c>
      <c r="J685" s="32">
        <f t="shared" ref="J685:J690" si="101">F685*H685</f>
        <v>2328.5</v>
      </c>
    </row>
    <row r="686" spans="1:10">
      <c r="A686" s="36" t="s">
        <v>2616</v>
      </c>
      <c r="B686" s="31" t="s">
        <v>48</v>
      </c>
      <c r="C686" s="31" t="s">
        <v>1235</v>
      </c>
      <c r="D686" s="40" t="s">
        <v>1236</v>
      </c>
      <c r="E686" s="31" t="s">
        <v>26</v>
      </c>
      <c r="F686" s="130">
        <v>300</v>
      </c>
      <c r="G686" s="32">
        <v>22</v>
      </c>
      <c r="H686" s="133">
        <f t="shared" si="99"/>
        <v>24.4</v>
      </c>
      <c r="I686" s="32">
        <f t="shared" si="100"/>
        <v>6600</v>
      </c>
      <c r="J686" s="32">
        <f t="shared" si="101"/>
        <v>7320</v>
      </c>
    </row>
    <row r="687" spans="1:10">
      <c r="A687" s="36" t="s">
        <v>2617</v>
      </c>
      <c r="B687" s="31" t="s">
        <v>48</v>
      </c>
      <c r="C687" s="31" t="s">
        <v>1237</v>
      </c>
      <c r="D687" s="40" t="s">
        <v>1238</v>
      </c>
      <c r="E687" s="31" t="s">
        <v>26</v>
      </c>
      <c r="F687" s="130">
        <v>300</v>
      </c>
      <c r="G687" s="32">
        <v>19</v>
      </c>
      <c r="H687" s="133">
        <f t="shared" si="99"/>
        <v>21.07</v>
      </c>
      <c r="I687" s="32">
        <f t="shared" si="100"/>
        <v>5700</v>
      </c>
      <c r="J687" s="32">
        <f t="shared" si="101"/>
        <v>6321</v>
      </c>
    </row>
    <row r="688" spans="1:10">
      <c r="A688" s="36" t="s">
        <v>2618</v>
      </c>
      <c r="B688" s="31" t="s">
        <v>48</v>
      </c>
      <c r="C688" s="31" t="s">
        <v>1239</v>
      </c>
      <c r="D688" s="40" t="s">
        <v>1240</v>
      </c>
      <c r="E688" s="31" t="s">
        <v>26</v>
      </c>
      <c r="F688" s="130">
        <v>300</v>
      </c>
      <c r="G688" s="32">
        <v>13.5</v>
      </c>
      <c r="H688" s="133">
        <f t="shared" si="99"/>
        <v>14.97</v>
      </c>
      <c r="I688" s="32">
        <f t="shared" si="100"/>
        <v>4050</v>
      </c>
      <c r="J688" s="32">
        <f t="shared" si="101"/>
        <v>4491</v>
      </c>
    </row>
    <row r="689" spans="1:10" ht="25.5">
      <c r="A689" s="36" t="s">
        <v>2619</v>
      </c>
      <c r="B689" s="31" t="s">
        <v>48</v>
      </c>
      <c r="C689" s="31" t="s">
        <v>1241</v>
      </c>
      <c r="D689" s="40" t="s">
        <v>1242</v>
      </c>
      <c r="E689" s="31" t="s">
        <v>26</v>
      </c>
      <c r="F689" s="130">
        <v>300</v>
      </c>
      <c r="G689" s="32">
        <v>2.6</v>
      </c>
      <c r="H689" s="133">
        <f t="shared" si="99"/>
        <v>2.88</v>
      </c>
      <c r="I689" s="32">
        <f t="shared" si="100"/>
        <v>780</v>
      </c>
      <c r="J689" s="32">
        <f t="shared" si="101"/>
        <v>864</v>
      </c>
    </row>
    <row r="690" spans="1:10" ht="25.5">
      <c r="A690" s="148" t="s">
        <v>2620</v>
      </c>
      <c r="B690" s="141" t="s">
        <v>1132</v>
      </c>
      <c r="C690" s="141" t="s">
        <v>1243</v>
      </c>
      <c r="D690" s="142" t="s">
        <v>1244</v>
      </c>
      <c r="E690" s="141" t="s">
        <v>17</v>
      </c>
      <c r="F690" s="143">
        <v>600</v>
      </c>
      <c r="G690" s="144">
        <v>11.13</v>
      </c>
      <c r="H690" s="145">
        <f t="shared" si="99"/>
        <v>12.34</v>
      </c>
      <c r="I690" s="144">
        <f t="shared" si="100"/>
        <v>6678.0000000000009</v>
      </c>
      <c r="J690" s="144">
        <f t="shared" si="101"/>
        <v>7404</v>
      </c>
    </row>
    <row r="691" spans="1:10">
      <c r="A691" s="33" t="s">
        <v>2776</v>
      </c>
      <c r="B691" s="29"/>
      <c r="C691" s="29"/>
      <c r="D691" s="39" t="s">
        <v>1245</v>
      </c>
      <c r="E691" s="29"/>
      <c r="F691" s="131"/>
      <c r="G691" s="30"/>
      <c r="H691" s="30"/>
      <c r="I691" s="30">
        <f>SUBTOTAL(9,I692:I762)</f>
        <v>118439.91999999998</v>
      </c>
      <c r="J691" s="30">
        <f>SUBTOTAL(9,J692:J762)</f>
        <v>131340.08999999997</v>
      </c>
    </row>
    <row r="692" spans="1:10">
      <c r="A692" s="31" t="s">
        <v>2621</v>
      </c>
      <c r="B692" s="31" t="s">
        <v>48</v>
      </c>
      <c r="C692" s="31" t="s">
        <v>1246</v>
      </c>
      <c r="D692" s="40" t="s">
        <v>1247</v>
      </c>
      <c r="E692" s="31" t="s">
        <v>26</v>
      </c>
      <c r="F692" s="130">
        <v>120</v>
      </c>
      <c r="G692" s="32">
        <v>2.1</v>
      </c>
      <c r="H692" s="133">
        <f t="shared" ref="H692:H723" si="102">ROUND(G692*(1+$I$5),2)</f>
        <v>2.33</v>
      </c>
      <c r="I692" s="32">
        <f t="shared" ref="I692:I723" si="103">F692*G692</f>
        <v>252</v>
      </c>
      <c r="J692" s="32">
        <f t="shared" ref="J692:J723" si="104">F692*H692</f>
        <v>279.60000000000002</v>
      </c>
    </row>
    <row r="693" spans="1:10">
      <c r="A693" s="31" t="s">
        <v>2622</v>
      </c>
      <c r="B693" s="31" t="s">
        <v>48</v>
      </c>
      <c r="C693" s="31" t="s">
        <v>1248</v>
      </c>
      <c r="D693" s="40" t="s">
        <v>1249</v>
      </c>
      <c r="E693" s="31" t="s">
        <v>26</v>
      </c>
      <c r="F693" s="130">
        <v>240</v>
      </c>
      <c r="G693" s="32">
        <v>2.42</v>
      </c>
      <c r="H693" s="133">
        <f t="shared" si="102"/>
        <v>2.68</v>
      </c>
      <c r="I693" s="32">
        <f t="shared" si="103"/>
        <v>580.79999999999995</v>
      </c>
      <c r="J693" s="32">
        <f t="shared" si="104"/>
        <v>643.20000000000005</v>
      </c>
    </row>
    <row r="694" spans="1:10">
      <c r="A694" s="31" t="s">
        <v>2623</v>
      </c>
      <c r="B694" s="31" t="s">
        <v>48</v>
      </c>
      <c r="C694" s="31" t="s">
        <v>1250</v>
      </c>
      <c r="D694" s="40" t="s">
        <v>1251</v>
      </c>
      <c r="E694" s="31" t="s">
        <v>26</v>
      </c>
      <c r="F694" s="130">
        <v>120</v>
      </c>
      <c r="G694" s="32">
        <v>4.18</v>
      </c>
      <c r="H694" s="133">
        <f t="shared" si="102"/>
        <v>4.6399999999999997</v>
      </c>
      <c r="I694" s="32">
        <f t="shared" si="103"/>
        <v>501.59999999999997</v>
      </c>
      <c r="J694" s="32">
        <f t="shared" si="104"/>
        <v>556.79999999999995</v>
      </c>
    </row>
    <row r="695" spans="1:10">
      <c r="A695" s="31" t="s">
        <v>2624</v>
      </c>
      <c r="B695" s="31" t="s">
        <v>48</v>
      </c>
      <c r="C695" s="31" t="s">
        <v>1252</v>
      </c>
      <c r="D695" s="40" t="s">
        <v>1253</v>
      </c>
      <c r="E695" s="31" t="s">
        <v>26</v>
      </c>
      <c r="F695" s="130">
        <v>360</v>
      </c>
      <c r="G695" s="32">
        <v>5.83</v>
      </c>
      <c r="H695" s="133">
        <f t="shared" si="102"/>
        <v>6.46</v>
      </c>
      <c r="I695" s="32">
        <f t="shared" si="103"/>
        <v>2098.8000000000002</v>
      </c>
      <c r="J695" s="32">
        <f t="shared" si="104"/>
        <v>2325.6</v>
      </c>
    </row>
    <row r="696" spans="1:10">
      <c r="A696" s="31" t="s">
        <v>2625</v>
      </c>
      <c r="B696" s="31" t="s">
        <v>48</v>
      </c>
      <c r="C696" s="31" t="s">
        <v>1254</v>
      </c>
      <c r="D696" s="40" t="s">
        <v>1255</v>
      </c>
      <c r="E696" s="31" t="s">
        <v>26</v>
      </c>
      <c r="F696" s="130">
        <v>240</v>
      </c>
      <c r="G696" s="32">
        <v>11.86</v>
      </c>
      <c r="H696" s="133">
        <f t="shared" si="102"/>
        <v>13.15</v>
      </c>
      <c r="I696" s="32">
        <f t="shared" si="103"/>
        <v>2846.3999999999996</v>
      </c>
      <c r="J696" s="32">
        <f t="shared" si="104"/>
        <v>3156</v>
      </c>
    </row>
    <row r="697" spans="1:10">
      <c r="A697" s="31" t="s">
        <v>2626</v>
      </c>
      <c r="B697" s="31" t="s">
        <v>48</v>
      </c>
      <c r="C697" s="31" t="s">
        <v>1256</v>
      </c>
      <c r="D697" s="40" t="s">
        <v>1257</v>
      </c>
      <c r="E697" s="31" t="s">
        <v>26</v>
      </c>
      <c r="F697" s="130">
        <v>240</v>
      </c>
      <c r="G697" s="32">
        <v>13.86</v>
      </c>
      <c r="H697" s="133">
        <f t="shared" si="102"/>
        <v>15.37</v>
      </c>
      <c r="I697" s="32">
        <f t="shared" si="103"/>
        <v>3326.3999999999996</v>
      </c>
      <c r="J697" s="32">
        <f t="shared" si="104"/>
        <v>3688.7999999999997</v>
      </c>
    </row>
    <row r="698" spans="1:10">
      <c r="A698" s="31" t="s">
        <v>2627</v>
      </c>
      <c r="B698" s="31" t="s">
        <v>48</v>
      </c>
      <c r="C698" s="31" t="s">
        <v>1258</v>
      </c>
      <c r="D698" s="40" t="s">
        <v>1259</v>
      </c>
      <c r="E698" s="31" t="s">
        <v>194</v>
      </c>
      <c r="F698" s="130">
        <v>10</v>
      </c>
      <c r="G698" s="32">
        <v>5.69</v>
      </c>
      <c r="H698" s="133">
        <f t="shared" si="102"/>
        <v>6.31</v>
      </c>
      <c r="I698" s="32">
        <f t="shared" si="103"/>
        <v>56.900000000000006</v>
      </c>
      <c r="J698" s="32">
        <f t="shared" si="104"/>
        <v>63.099999999999994</v>
      </c>
    </row>
    <row r="699" spans="1:10">
      <c r="A699" s="31" t="s">
        <v>2628</v>
      </c>
      <c r="B699" s="31" t="s">
        <v>48</v>
      </c>
      <c r="C699" s="31" t="s">
        <v>1260</v>
      </c>
      <c r="D699" s="40" t="s">
        <v>1261</v>
      </c>
      <c r="E699" s="31" t="s">
        <v>194</v>
      </c>
      <c r="F699" s="130">
        <v>10</v>
      </c>
      <c r="G699" s="32">
        <v>8.69</v>
      </c>
      <c r="H699" s="133">
        <f t="shared" si="102"/>
        <v>9.64</v>
      </c>
      <c r="I699" s="32">
        <f t="shared" si="103"/>
        <v>86.899999999999991</v>
      </c>
      <c r="J699" s="32">
        <f t="shared" si="104"/>
        <v>96.4</v>
      </c>
    </row>
    <row r="700" spans="1:10">
      <c r="A700" s="31" t="s">
        <v>2629</v>
      </c>
      <c r="B700" s="31" t="s">
        <v>48</v>
      </c>
      <c r="C700" s="31" t="s">
        <v>1262</v>
      </c>
      <c r="D700" s="40" t="s">
        <v>1263</v>
      </c>
      <c r="E700" s="31" t="s">
        <v>194</v>
      </c>
      <c r="F700" s="130">
        <v>10</v>
      </c>
      <c r="G700" s="32">
        <v>37.590000000000003</v>
      </c>
      <c r="H700" s="133">
        <f t="shared" si="102"/>
        <v>41.68</v>
      </c>
      <c r="I700" s="32">
        <f t="shared" si="103"/>
        <v>375.90000000000003</v>
      </c>
      <c r="J700" s="32">
        <f t="shared" si="104"/>
        <v>416.8</v>
      </c>
    </row>
    <row r="701" spans="1:10">
      <c r="A701" s="31" t="s">
        <v>2630</v>
      </c>
      <c r="B701" s="31" t="s">
        <v>48</v>
      </c>
      <c r="C701" s="31" t="s">
        <v>1264</v>
      </c>
      <c r="D701" s="40" t="s">
        <v>1265</v>
      </c>
      <c r="E701" s="31" t="s">
        <v>194</v>
      </c>
      <c r="F701" s="130">
        <v>40</v>
      </c>
      <c r="G701" s="32">
        <v>54.95</v>
      </c>
      <c r="H701" s="133">
        <f t="shared" si="102"/>
        <v>60.93</v>
      </c>
      <c r="I701" s="32">
        <f t="shared" si="103"/>
        <v>2198</v>
      </c>
      <c r="J701" s="32">
        <f t="shared" si="104"/>
        <v>2437.1999999999998</v>
      </c>
    </row>
    <row r="702" spans="1:10">
      <c r="A702" s="31" t="s">
        <v>2631</v>
      </c>
      <c r="B702" s="31" t="s">
        <v>48</v>
      </c>
      <c r="C702" s="31" t="s">
        <v>1266</v>
      </c>
      <c r="D702" s="40" t="s">
        <v>1267</v>
      </c>
      <c r="E702" s="31" t="s">
        <v>194</v>
      </c>
      <c r="F702" s="130">
        <v>60</v>
      </c>
      <c r="G702" s="32">
        <v>65.900000000000006</v>
      </c>
      <c r="H702" s="133">
        <f t="shared" si="102"/>
        <v>73.08</v>
      </c>
      <c r="I702" s="32">
        <f t="shared" si="103"/>
        <v>3954.0000000000005</v>
      </c>
      <c r="J702" s="32">
        <f t="shared" si="104"/>
        <v>4384.8</v>
      </c>
    </row>
    <row r="703" spans="1:10">
      <c r="A703" s="31" t="s">
        <v>2632</v>
      </c>
      <c r="B703" s="31" t="s">
        <v>48</v>
      </c>
      <c r="C703" s="31" t="s">
        <v>1268</v>
      </c>
      <c r="D703" s="40" t="s">
        <v>1269</v>
      </c>
      <c r="E703" s="31" t="s">
        <v>194</v>
      </c>
      <c r="F703" s="130">
        <v>40</v>
      </c>
      <c r="G703" s="32">
        <v>190.9</v>
      </c>
      <c r="H703" s="133">
        <f t="shared" si="102"/>
        <v>211.69</v>
      </c>
      <c r="I703" s="32">
        <f t="shared" si="103"/>
        <v>7636</v>
      </c>
      <c r="J703" s="32">
        <f t="shared" si="104"/>
        <v>8467.6</v>
      </c>
    </row>
    <row r="704" spans="1:10">
      <c r="A704" s="31" t="s">
        <v>2633</v>
      </c>
      <c r="B704" s="31" t="s">
        <v>48</v>
      </c>
      <c r="C704" s="31" t="s">
        <v>1270</v>
      </c>
      <c r="D704" s="40" t="s">
        <v>1271</v>
      </c>
      <c r="E704" s="31" t="s">
        <v>194</v>
      </c>
      <c r="F704" s="130">
        <v>40</v>
      </c>
      <c r="G704" s="32">
        <v>20.99</v>
      </c>
      <c r="H704" s="133">
        <f t="shared" si="102"/>
        <v>23.28</v>
      </c>
      <c r="I704" s="32">
        <f t="shared" si="103"/>
        <v>839.59999999999991</v>
      </c>
      <c r="J704" s="32">
        <f t="shared" si="104"/>
        <v>931.2</v>
      </c>
    </row>
    <row r="705" spans="1:10">
      <c r="A705" s="31" t="s">
        <v>2634</v>
      </c>
      <c r="B705" s="31" t="s">
        <v>48</v>
      </c>
      <c r="C705" s="31" t="s">
        <v>1272</v>
      </c>
      <c r="D705" s="40" t="s">
        <v>1273</v>
      </c>
      <c r="E705" s="31" t="s">
        <v>194</v>
      </c>
      <c r="F705" s="130">
        <v>15</v>
      </c>
      <c r="G705" s="32">
        <v>287.89999999999998</v>
      </c>
      <c r="H705" s="133">
        <f t="shared" si="102"/>
        <v>319.25</v>
      </c>
      <c r="I705" s="32">
        <f t="shared" si="103"/>
        <v>4318.5</v>
      </c>
      <c r="J705" s="32">
        <f t="shared" si="104"/>
        <v>4788.75</v>
      </c>
    </row>
    <row r="706" spans="1:10">
      <c r="A706" s="31" t="s">
        <v>2635</v>
      </c>
      <c r="B706" s="31" t="s">
        <v>48</v>
      </c>
      <c r="C706" s="31" t="s">
        <v>1274</v>
      </c>
      <c r="D706" s="40" t="s">
        <v>1275</v>
      </c>
      <c r="E706" s="31" t="s">
        <v>194</v>
      </c>
      <c r="F706" s="130">
        <v>25</v>
      </c>
      <c r="G706" s="32">
        <v>18.809999999999999</v>
      </c>
      <c r="H706" s="133">
        <f t="shared" si="102"/>
        <v>20.86</v>
      </c>
      <c r="I706" s="32">
        <f t="shared" si="103"/>
        <v>470.24999999999994</v>
      </c>
      <c r="J706" s="32">
        <f t="shared" si="104"/>
        <v>521.5</v>
      </c>
    </row>
    <row r="707" spans="1:10">
      <c r="A707" s="31" t="s">
        <v>2636</v>
      </c>
      <c r="B707" s="31" t="s">
        <v>48</v>
      </c>
      <c r="C707" s="31" t="s">
        <v>1276</v>
      </c>
      <c r="D707" s="40" t="s">
        <v>1277</v>
      </c>
      <c r="E707" s="31" t="s">
        <v>194</v>
      </c>
      <c r="F707" s="130">
        <v>100</v>
      </c>
      <c r="G707" s="32">
        <v>45.9</v>
      </c>
      <c r="H707" s="133">
        <f t="shared" si="102"/>
        <v>50.9</v>
      </c>
      <c r="I707" s="32">
        <f t="shared" si="103"/>
        <v>4590</v>
      </c>
      <c r="J707" s="32">
        <f t="shared" si="104"/>
        <v>5090</v>
      </c>
    </row>
    <row r="708" spans="1:10">
      <c r="A708" s="31" t="s">
        <v>2637</v>
      </c>
      <c r="B708" s="31" t="s">
        <v>48</v>
      </c>
      <c r="C708" s="31" t="s">
        <v>1278</v>
      </c>
      <c r="D708" s="40" t="s">
        <v>1279</v>
      </c>
      <c r="E708" s="31" t="s">
        <v>194</v>
      </c>
      <c r="F708" s="130">
        <v>50</v>
      </c>
      <c r="G708" s="32">
        <v>46.9</v>
      </c>
      <c r="H708" s="133">
        <f t="shared" si="102"/>
        <v>52.01</v>
      </c>
      <c r="I708" s="32">
        <f t="shared" si="103"/>
        <v>2345</v>
      </c>
      <c r="J708" s="32">
        <f t="shared" si="104"/>
        <v>2600.5</v>
      </c>
    </row>
    <row r="709" spans="1:10">
      <c r="A709" s="31" t="s">
        <v>2638</v>
      </c>
      <c r="B709" s="31" t="s">
        <v>48</v>
      </c>
      <c r="C709" s="31" t="s">
        <v>1280</v>
      </c>
      <c r="D709" s="40" t="s">
        <v>1281</v>
      </c>
      <c r="E709" s="31" t="s">
        <v>194</v>
      </c>
      <c r="F709" s="130">
        <v>200</v>
      </c>
      <c r="G709" s="32">
        <v>14.9</v>
      </c>
      <c r="H709" s="133">
        <f t="shared" si="102"/>
        <v>16.52</v>
      </c>
      <c r="I709" s="32">
        <f t="shared" si="103"/>
        <v>2980</v>
      </c>
      <c r="J709" s="32">
        <f t="shared" si="104"/>
        <v>3304</v>
      </c>
    </row>
    <row r="710" spans="1:10">
      <c r="A710" s="31" t="s">
        <v>2639</v>
      </c>
      <c r="B710" s="31" t="s">
        <v>48</v>
      </c>
      <c r="C710" s="31" t="s">
        <v>1282</v>
      </c>
      <c r="D710" s="40" t="s">
        <v>1283</v>
      </c>
      <c r="E710" s="31" t="s">
        <v>194</v>
      </c>
      <c r="F710" s="130">
        <v>300</v>
      </c>
      <c r="G710" s="32">
        <v>23.31</v>
      </c>
      <c r="H710" s="133">
        <f t="shared" si="102"/>
        <v>25.85</v>
      </c>
      <c r="I710" s="32">
        <f t="shared" si="103"/>
        <v>6993</v>
      </c>
      <c r="J710" s="32">
        <f t="shared" si="104"/>
        <v>7755</v>
      </c>
    </row>
    <row r="711" spans="1:10">
      <c r="A711" s="31" t="s">
        <v>2640</v>
      </c>
      <c r="B711" s="31" t="s">
        <v>48</v>
      </c>
      <c r="C711" s="31" t="s">
        <v>1284</v>
      </c>
      <c r="D711" s="40" t="s">
        <v>1285</v>
      </c>
      <c r="E711" s="31" t="s">
        <v>194</v>
      </c>
      <c r="F711" s="130">
        <v>100</v>
      </c>
      <c r="G711" s="32">
        <v>3.32</v>
      </c>
      <c r="H711" s="133">
        <f t="shared" si="102"/>
        <v>3.68</v>
      </c>
      <c r="I711" s="32">
        <f t="shared" si="103"/>
        <v>332</v>
      </c>
      <c r="J711" s="32">
        <f t="shared" si="104"/>
        <v>368</v>
      </c>
    </row>
    <row r="712" spans="1:10">
      <c r="A712" s="31" t="s">
        <v>2641</v>
      </c>
      <c r="B712" s="31" t="s">
        <v>48</v>
      </c>
      <c r="C712" s="31" t="s">
        <v>1286</v>
      </c>
      <c r="D712" s="40" t="s">
        <v>1287</v>
      </c>
      <c r="E712" s="31" t="s">
        <v>194</v>
      </c>
      <c r="F712" s="130">
        <v>100</v>
      </c>
      <c r="G712" s="32">
        <v>3.31</v>
      </c>
      <c r="H712" s="133">
        <f t="shared" si="102"/>
        <v>3.67</v>
      </c>
      <c r="I712" s="32">
        <f t="shared" si="103"/>
        <v>331</v>
      </c>
      <c r="J712" s="32">
        <f t="shared" si="104"/>
        <v>367</v>
      </c>
    </row>
    <row r="713" spans="1:10">
      <c r="A713" s="31" t="s">
        <v>2642</v>
      </c>
      <c r="B713" s="31" t="s">
        <v>48</v>
      </c>
      <c r="C713" s="31" t="s">
        <v>1288</v>
      </c>
      <c r="D713" s="40" t="s">
        <v>1289</v>
      </c>
      <c r="E713" s="31" t="s">
        <v>194</v>
      </c>
      <c r="F713" s="130">
        <v>50</v>
      </c>
      <c r="G713" s="32">
        <v>19.989999999999998</v>
      </c>
      <c r="H713" s="133">
        <f t="shared" si="102"/>
        <v>22.17</v>
      </c>
      <c r="I713" s="32">
        <f t="shared" si="103"/>
        <v>999.49999999999989</v>
      </c>
      <c r="J713" s="32">
        <f t="shared" si="104"/>
        <v>1108.5</v>
      </c>
    </row>
    <row r="714" spans="1:10">
      <c r="A714" s="31" t="s">
        <v>2643</v>
      </c>
      <c r="B714" s="31" t="s">
        <v>48</v>
      </c>
      <c r="C714" s="31" t="s">
        <v>1290</v>
      </c>
      <c r="D714" s="40" t="s">
        <v>1291</v>
      </c>
      <c r="E714" s="31" t="s">
        <v>194</v>
      </c>
      <c r="F714" s="130">
        <v>30</v>
      </c>
      <c r="G714" s="32">
        <v>13.29</v>
      </c>
      <c r="H714" s="133">
        <f t="shared" si="102"/>
        <v>14.74</v>
      </c>
      <c r="I714" s="32">
        <f t="shared" si="103"/>
        <v>398.7</v>
      </c>
      <c r="J714" s="32">
        <f t="shared" si="104"/>
        <v>442.2</v>
      </c>
    </row>
    <row r="715" spans="1:10">
      <c r="A715" s="31" t="s">
        <v>2644</v>
      </c>
      <c r="B715" s="31" t="s">
        <v>48</v>
      </c>
      <c r="C715" s="31" t="s">
        <v>1292</v>
      </c>
      <c r="D715" s="40" t="s">
        <v>1293</v>
      </c>
      <c r="E715" s="31" t="s">
        <v>194</v>
      </c>
      <c r="F715" s="130">
        <v>20</v>
      </c>
      <c r="G715" s="32">
        <v>35.9</v>
      </c>
      <c r="H715" s="133">
        <f t="shared" si="102"/>
        <v>39.81</v>
      </c>
      <c r="I715" s="32">
        <f t="shared" si="103"/>
        <v>718</v>
      </c>
      <c r="J715" s="32">
        <f t="shared" si="104"/>
        <v>796.2</v>
      </c>
    </row>
    <row r="716" spans="1:10">
      <c r="A716" s="31" t="s">
        <v>2645</v>
      </c>
      <c r="B716" s="31" t="s">
        <v>48</v>
      </c>
      <c r="C716" s="31" t="s">
        <v>1294</v>
      </c>
      <c r="D716" s="40" t="s">
        <v>1295</v>
      </c>
      <c r="E716" s="31" t="s">
        <v>194</v>
      </c>
      <c r="F716" s="130">
        <v>30</v>
      </c>
      <c r="G716" s="32">
        <v>23.4</v>
      </c>
      <c r="H716" s="133">
        <f t="shared" si="102"/>
        <v>25.95</v>
      </c>
      <c r="I716" s="32">
        <f t="shared" si="103"/>
        <v>702</v>
      </c>
      <c r="J716" s="32">
        <f t="shared" si="104"/>
        <v>778.5</v>
      </c>
    </row>
    <row r="717" spans="1:10">
      <c r="A717" s="31" t="s">
        <v>2646</v>
      </c>
      <c r="B717" s="31" t="s">
        <v>48</v>
      </c>
      <c r="C717" s="31" t="s">
        <v>1296</v>
      </c>
      <c r="D717" s="40" t="s">
        <v>1297</v>
      </c>
      <c r="E717" s="31" t="s">
        <v>194</v>
      </c>
      <c r="F717" s="130">
        <v>15</v>
      </c>
      <c r="G717" s="32">
        <v>34.21</v>
      </c>
      <c r="H717" s="133">
        <f t="shared" si="102"/>
        <v>37.94</v>
      </c>
      <c r="I717" s="32">
        <f t="shared" si="103"/>
        <v>513.15</v>
      </c>
      <c r="J717" s="32">
        <f t="shared" si="104"/>
        <v>569.09999999999991</v>
      </c>
    </row>
    <row r="718" spans="1:10">
      <c r="A718" s="31" t="s">
        <v>2647</v>
      </c>
      <c r="B718" s="31" t="s">
        <v>48</v>
      </c>
      <c r="C718" s="31" t="s">
        <v>1298</v>
      </c>
      <c r="D718" s="40" t="s">
        <v>1299</v>
      </c>
      <c r="E718" s="31" t="s">
        <v>194</v>
      </c>
      <c r="F718" s="130">
        <v>15</v>
      </c>
      <c r="G718" s="32">
        <v>21</v>
      </c>
      <c r="H718" s="133">
        <f t="shared" si="102"/>
        <v>23.29</v>
      </c>
      <c r="I718" s="32">
        <f t="shared" si="103"/>
        <v>315</v>
      </c>
      <c r="J718" s="32">
        <f t="shared" si="104"/>
        <v>349.34999999999997</v>
      </c>
    </row>
    <row r="719" spans="1:10">
      <c r="A719" s="31" t="s">
        <v>2648</v>
      </c>
      <c r="B719" s="31" t="s">
        <v>48</v>
      </c>
      <c r="C719" s="31" t="s">
        <v>1300</v>
      </c>
      <c r="D719" s="40" t="s">
        <v>1301</v>
      </c>
      <c r="E719" s="31" t="s">
        <v>194</v>
      </c>
      <c r="F719" s="130">
        <v>20</v>
      </c>
      <c r="G719" s="32">
        <v>24.1</v>
      </c>
      <c r="H719" s="133">
        <f t="shared" si="102"/>
        <v>26.72</v>
      </c>
      <c r="I719" s="32">
        <f t="shared" si="103"/>
        <v>482</v>
      </c>
      <c r="J719" s="32">
        <f t="shared" si="104"/>
        <v>534.4</v>
      </c>
    </row>
    <row r="720" spans="1:10">
      <c r="A720" s="31" t="s">
        <v>2649</v>
      </c>
      <c r="B720" s="31" t="s">
        <v>48</v>
      </c>
      <c r="C720" s="31" t="s">
        <v>1302</v>
      </c>
      <c r="D720" s="40" t="s">
        <v>1303</v>
      </c>
      <c r="E720" s="31" t="s">
        <v>194</v>
      </c>
      <c r="F720" s="130">
        <v>20</v>
      </c>
      <c r="G720" s="32">
        <v>13.95</v>
      </c>
      <c r="H720" s="133">
        <f t="shared" si="102"/>
        <v>15.47</v>
      </c>
      <c r="I720" s="32">
        <f t="shared" si="103"/>
        <v>279</v>
      </c>
      <c r="J720" s="32">
        <f t="shared" si="104"/>
        <v>309.40000000000003</v>
      </c>
    </row>
    <row r="721" spans="1:10">
      <c r="A721" s="31" t="s">
        <v>2650</v>
      </c>
      <c r="B721" s="31" t="s">
        <v>48</v>
      </c>
      <c r="C721" s="31" t="s">
        <v>1304</v>
      </c>
      <c r="D721" s="40" t="s">
        <v>1305</v>
      </c>
      <c r="E721" s="31" t="s">
        <v>194</v>
      </c>
      <c r="F721" s="130">
        <v>5</v>
      </c>
      <c r="G721" s="32">
        <v>51.64</v>
      </c>
      <c r="H721" s="133">
        <f t="shared" si="102"/>
        <v>57.26</v>
      </c>
      <c r="I721" s="32">
        <f t="shared" si="103"/>
        <v>258.2</v>
      </c>
      <c r="J721" s="32">
        <f t="shared" si="104"/>
        <v>286.3</v>
      </c>
    </row>
    <row r="722" spans="1:10">
      <c r="A722" s="31" t="s">
        <v>2651</v>
      </c>
      <c r="B722" s="31" t="s">
        <v>48</v>
      </c>
      <c r="C722" s="31" t="s">
        <v>1306</v>
      </c>
      <c r="D722" s="40" t="s">
        <v>1307</v>
      </c>
      <c r="E722" s="31" t="s">
        <v>194</v>
      </c>
      <c r="F722" s="130">
        <v>5</v>
      </c>
      <c r="G722" s="32">
        <v>51.9</v>
      </c>
      <c r="H722" s="133">
        <f t="shared" si="102"/>
        <v>57.55</v>
      </c>
      <c r="I722" s="32">
        <f t="shared" si="103"/>
        <v>259.5</v>
      </c>
      <c r="J722" s="32">
        <f t="shared" si="104"/>
        <v>287.75</v>
      </c>
    </row>
    <row r="723" spans="1:10">
      <c r="A723" s="31" t="s">
        <v>2652</v>
      </c>
      <c r="B723" s="31" t="s">
        <v>48</v>
      </c>
      <c r="C723" s="31" t="s">
        <v>1308</v>
      </c>
      <c r="D723" s="40" t="s">
        <v>1309</v>
      </c>
      <c r="E723" s="31" t="s">
        <v>194</v>
      </c>
      <c r="F723" s="130">
        <v>5</v>
      </c>
      <c r="G723" s="32">
        <v>239.5</v>
      </c>
      <c r="H723" s="133">
        <f t="shared" si="102"/>
        <v>265.58</v>
      </c>
      <c r="I723" s="32">
        <f t="shared" si="103"/>
        <v>1197.5</v>
      </c>
      <c r="J723" s="32">
        <f t="shared" si="104"/>
        <v>1327.8999999999999</v>
      </c>
    </row>
    <row r="724" spans="1:10">
      <c r="A724" s="31" t="s">
        <v>2653</v>
      </c>
      <c r="B724" s="31" t="s">
        <v>48</v>
      </c>
      <c r="C724" s="31" t="s">
        <v>1310</v>
      </c>
      <c r="D724" s="40" t="s">
        <v>1311</v>
      </c>
      <c r="E724" s="31" t="s">
        <v>194</v>
      </c>
      <c r="F724" s="130">
        <v>50</v>
      </c>
      <c r="G724" s="32">
        <v>110.34</v>
      </c>
      <c r="H724" s="133">
        <f t="shared" ref="H724:H755" si="105">ROUND(G724*(1+$I$5),2)</f>
        <v>122.36</v>
      </c>
      <c r="I724" s="32">
        <f t="shared" ref="I724:I755" si="106">F724*G724</f>
        <v>5517</v>
      </c>
      <c r="J724" s="32">
        <f t="shared" ref="J724:J755" si="107">F724*H724</f>
        <v>6118</v>
      </c>
    </row>
    <row r="725" spans="1:10">
      <c r="A725" s="31" t="s">
        <v>2654</v>
      </c>
      <c r="B725" s="31" t="s">
        <v>1312</v>
      </c>
      <c r="C725" s="31">
        <v>11</v>
      </c>
      <c r="D725" s="40" t="s">
        <v>1313</v>
      </c>
      <c r="E725" s="31" t="s">
        <v>194</v>
      </c>
      <c r="F725" s="130">
        <v>200</v>
      </c>
      <c r="G725" s="32">
        <v>8.69</v>
      </c>
      <c r="H725" s="133">
        <f t="shared" si="105"/>
        <v>9.64</v>
      </c>
      <c r="I725" s="32">
        <f t="shared" si="106"/>
        <v>1738</v>
      </c>
      <c r="J725" s="32">
        <f t="shared" si="107"/>
        <v>1928</v>
      </c>
    </row>
    <row r="726" spans="1:10">
      <c r="A726" s="31" t="s">
        <v>2655</v>
      </c>
      <c r="B726" s="31" t="s">
        <v>48</v>
      </c>
      <c r="C726" s="31" t="s">
        <v>1315</v>
      </c>
      <c r="D726" s="40" t="s">
        <v>1316</v>
      </c>
      <c r="E726" s="31" t="s">
        <v>194</v>
      </c>
      <c r="F726" s="130">
        <v>15</v>
      </c>
      <c r="G726" s="32">
        <v>27.81</v>
      </c>
      <c r="H726" s="133">
        <f t="shared" si="105"/>
        <v>30.84</v>
      </c>
      <c r="I726" s="32">
        <f t="shared" si="106"/>
        <v>417.15</v>
      </c>
      <c r="J726" s="32">
        <f t="shared" si="107"/>
        <v>462.6</v>
      </c>
    </row>
    <row r="727" spans="1:10">
      <c r="A727" s="31" t="s">
        <v>2656</v>
      </c>
      <c r="B727" s="31" t="s">
        <v>48</v>
      </c>
      <c r="C727" s="31" t="s">
        <v>1317</v>
      </c>
      <c r="D727" s="40" t="s">
        <v>1318</v>
      </c>
      <c r="E727" s="31" t="s">
        <v>194</v>
      </c>
      <c r="F727" s="130">
        <v>20</v>
      </c>
      <c r="G727" s="32">
        <v>289.89999999999998</v>
      </c>
      <c r="H727" s="133">
        <f t="shared" si="105"/>
        <v>321.47000000000003</v>
      </c>
      <c r="I727" s="32">
        <f t="shared" si="106"/>
        <v>5798</v>
      </c>
      <c r="J727" s="32">
        <f t="shared" si="107"/>
        <v>6429.4000000000005</v>
      </c>
    </row>
    <row r="728" spans="1:10">
      <c r="A728" s="31" t="s">
        <v>2657</v>
      </c>
      <c r="B728" s="31" t="s">
        <v>48</v>
      </c>
      <c r="C728" s="31" t="s">
        <v>1319</v>
      </c>
      <c r="D728" s="40" t="s">
        <v>1320</v>
      </c>
      <c r="E728" s="31" t="s">
        <v>194</v>
      </c>
      <c r="F728" s="130">
        <v>2</v>
      </c>
      <c r="G728" s="32">
        <v>66.09</v>
      </c>
      <c r="H728" s="133">
        <f t="shared" si="105"/>
        <v>73.290000000000006</v>
      </c>
      <c r="I728" s="32">
        <f t="shared" si="106"/>
        <v>132.18</v>
      </c>
      <c r="J728" s="32">
        <f t="shared" si="107"/>
        <v>146.58000000000001</v>
      </c>
    </row>
    <row r="729" spans="1:10">
      <c r="A729" s="31" t="s">
        <v>2658</v>
      </c>
      <c r="B729" s="31" t="s">
        <v>48</v>
      </c>
      <c r="C729" s="31" t="s">
        <v>1321</v>
      </c>
      <c r="D729" s="40" t="s">
        <v>1322</v>
      </c>
      <c r="E729" s="31" t="s">
        <v>194</v>
      </c>
      <c r="F729" s="130">
        <v>2</v>
      </c>
      <c r="G729" s="32">
        <v>67.569999999999993</v>
      </c>
      <c r="H729" s="133">
        <f t="shared" si="105"/>
        <v>74.930000000000007</v>
      </c>
      <c r="I729" s="32">
        <f t="shared" si="106"/>
        <v>135.13999999999999</v>
      </c>
      <c r="J729" s="32">
        <f t="shared" si="107"/>
        <v>149.86000000000001</v>
      </c>
    </row>
    <row r="730" spans="1:10">
      <c r="A730" s="31" t="s">
        <v>2659</v>
      </c>
      <c r="B730" s="31" t="s">
        <v>48</v>
      </c>
      <c r="C730" s="31" t="s">
        <v>1323</v>
      </c>
      <c r="D730" s="40" t="s">
        <v>1324</v>
      </c>
      <c r="E730" s="31" t="s">
        <v>194</v>
      </c>
      <c r="F730" s="130">
        <v>15</v>
      </c>
      <c r="G730" s="32">
        <v>16.899999999999999</v>
      </c>
      <c r="H730" s="133">
        <f t="shared" si="105"/>
        <v>18.739999999999998</v>
      </c>
      <c r="I730" s="32">
        <f t="shared" si="106"/>
        <v>253.49999999999997</v>
      </c>
      <c r="J730" s="32">
        <f t="shared" si="107"/>
        <v>281.09999999999997</v>
      </c>
    </row>
    <row r="731" spans="1:10">
      <c r="A731" s="31" t="s">
        <v>2660</v>
      </c>
      <c r="B731" s="31" t="s">
        <v>48</v>
      </c>
      <c r="C731" s="31" t="s">
        <v>1325</v>
      </c>
      <c r="D731" s="40" t="s">
        <v>1326</v>
      </c>
      <c r="E731" s="31" t="s">
        <v>194</v>
      </c>
      <c r="F731" s="130">
        <v>15</v>
      </c>
      <c r="G731" s="32">
        <v>24.9</v>
      </c>
      <c r="H731" s="133">
        <f t="shared" si="105"/>
        <v>27.61</v>
      </c>
      <c r="I731" s="32">
        <f t="shared" si="106"/>
        <v>373.5</v>
      </c>
      <c r="J731" s="32">
        <f t="shared" si="107"/>
        <v>414.15</v>
      </c>
    </row>
    <row r="732" spans="1:10">
      <c r="A732" s="31" t="s">
        <v>2661</v>
      </c>
      <c r="B732" s="31" t="s">
        <v>48</v>
      </c>
      <c r="C732" s="31" t="s">
        <v>1327</v>
      </c>
      <c r="D732" s="40" t="s">
        <v>1328</v>
      </c>
      <c r="E732" s="31" t="s">
        <v>194</v>
      </c>
      <c r="F732" s="130">
        <v>50</v>
      </c>
      <c r="G732" s="32">
        <v>48.9</v>
      </c>
      <c r="H732" s="133">
        <f t="shared" si="105"/>
        <v>54.23</v>
      </c>
      <c r="I732" s="32">
        <f t="shared" si="106"/>
        <v>2445</v>
      </c>
      <c r="J732" s="32">
        <f t="shared" si="107"/>
        <v>2711.5</v>
      </c>
    </row>
    <row r="733" spans="1:10">
      <c r="A733" s="31" t="s">
        <v>2662</v>
      </c>
      <c r="B733" s="31" t="s">
        <v>48</v>
      </c>
      <c r="C733" s="31" t="s">
        <v>1329</v>
      </c>
      <c r="D733" s="40" t="s">
        <v>1330</v>
      </c>
      <c r="E733" s="31" t="s">
        <v>194</v>
      </c>
      <c r="F733" s="130">
        <v>15</v>
      </c>
      <c r="G733" s="32">
        <v>44.24</v>
      </c>
      <c r="H733" s="133">
        <f t="shared" si="105"/>
        <v>49.06</v>
      </c>
      <c r="I733" s="32">
        <f t="shared" si="106"/>
        <v>663.6</v>
      </c>
      <c r="J733" s="32">
        <f t="shared" si="107"/>
        <v>735.90000000000009</v>
      </c>
    </row>
    <row r="734" spans="1:10">
      <c r="A734" s="31" t="s">
        <v>2663</v>
      </c>
      <c r="B734" s="31" t="s">
        <v>48</v>
      </c>
      <c r="C734" s="31" t="s">
        <v>1331</v>
      </c>
      <c r="D734" s="40" t="s">
        <v>1332</v>
      </c>
      <c r="E734" s="31" t="s">
        <v>194</v>
      </c>
      <c r="F734" s="130">
        <v>30</v>
      </c>
      <c r="G734" s="32">
        <v>11.22</v>
      </c>
      <c r="H734" s="133">
        <f t="shared" si="105"/>
        <v>12.44</v>
      </c>
      <c r="I734" s="32">
        <f t="shared" si="106"/>
        <v>336.6</v>
      </c>
      <c r="J734" s="32">
        <f t="shared" si="107"/>
        <v>373.2</v>
      </c>
    </row>
    <row r="735" spans="1:10">
      <c r="A735" s="31" t="s">
        <v>2664</v>
      </c>
      <c r="B735" s="31" t="s">
        <v>48</v>
      </c>
      <c r="C735" s="31" t="s">
        <v>1333</v>
      </c>
      <c r="D735" s="40" t="s">
        <v>1334</v>
      </c>
      <c r="E735" s="31" t="s">
        <v>194</v>
      </c>
      <c r="F735" s="130">
        <v>15</v>
      </c>
      <c r="G735" s="32">
        <v>4.9000000000000004</v>
      </c>
      <c r="H735" s="133">
        <f t="shared" si="105"/>
        <v>5.43</v>
      </c>
      <c r="I735" s="32">
        <f t="shared" si="106"/>
        <v>73.5</v>
      </c>
      <c r="J735" s="32">
        <f t="shared" si="107"/>
        <v>81.449999999999989</v>
      </c>
    </row>
    <row r="736" spans="1:10">
      <c r="A736" s="31" t="s">
        <v>2665</v>
      </c>
      <c r="B736" s="31" t="s">
        <v>48</v>
      </c>
      <c r="C736" s="31" t="s">
        <v>1335</v>
      </c>
      <c r="D736" s="40" t="s">
        <v>1336</v>
      </c>
      <c r="E736" s="31" t="s">
        <v>194</v>
      </c>
      <c r="F736" s="130">
        <v>10</v>
      </c>
      <c r="G736" s="32">
        <v>202.9</v>
      </c>
      <c r="H736" s="133">
        <f t="shared" si="105"/>
        <v>225</v>
      </c>
      <c r="I736" s="32">
        <f t="shared" si="106"/>
        <v>2029</v>
      </c>
      <c r="J736" s="32">
        <f t="shared" si="107"/>
        <v>2250</v>
      </c>
    </row>
    <row r="737" spans="1:10">
      <c r="A737" s="31" t="s">
        <v>2666</v>
      </c>
      <c r="B737" s="31" t="s">
        <v>48</v>
      </c>
      <c r="C737" s="31" t="s">
        <v>1337</v>
      </c>
      <c r="D737" s="40" t="s">
        <v>1338</v>
      </c>
      <c r="E737" s="31" t="s">
        <v>194</v>
      </c>
      <c r="F737" s="130">
        <v>15</v>
      </c>
      <c r="G737" s="32">
        <v>16.899999999999999</v>
      </c>
      <c r="H737" s="133">
        <f t="shared" si="105"/>
        <v>18.739999999999998</v>
      </c>
      <c r="I737" s="32">
        <f t="shared" si="106"/>
        <v>253.49999999999997</v>
      </c>
      <c r="J737" s="32">
        <f t="shared" si="107"/>
        <v>281.09999999999997</v>
      </c>
    </row>
    <row r="738" spans="1:10">
      <c r="A738" s="31" t="s">
        <v>2667</v>
      </c>
      <c r="B738" s="31" t="s">
        <v>48</v>
      </c>
      <c r="C738" s="31" t="s">
        <v>1339</v>
      </c>
      <c r="D738" s="40" t="s">
        <v>1340</v>
      </c>
      <c r="E738" s="31" t="s">
        <v>194</v>
      </c>
      <c r="F738" s="130">
        <v>40</v>
      </c>
      <c r="G738" s="32">
        <v>40.049999999999997</v>
      </c>
      <c r="H738" s="133">
        <f t="shared" si="105"/>
        <v>44.41</v>
      </c>
      <c r="I738" s="32">
        <f t="shared" si="106"/>
        <v>1602</v>
      </c>
      <c r="J738" s="32">
        <f t="shared" si="107"/>
        <v>1776.3999999999999</v>
      </c>
    </row>
    <row r="739" spans="1:10">
      <c r="A739" s="31" t="s">
        <v>2668</v>
      </c>
      <c r="B739" s="31" t="s">
        <v>48</v>
      </c>
      <c r="C739" s="31" t="s">
        <v>1341</v>
      </c>
      <c r="D739" s="40" t="s">
        <v>1342</v>
      </c>
      <c r="E739" s="31" t="s">
        <v>194</v>
      </c>
      <c r="F739" s="130">
        <v>20</v>
      </c>
      <c r="G739" s="32">
        <v>37.71</v>
      </c>
      <c r="H739" s="133">
        <f t="shared" si="105"/>
        <v>41.82</v>
      </c>
      <c r="I739" s="32">
        <f t="shared" si="106"/>
        <v>754.2</v>
      </c>
      <c r="J739" s="32">
        <f t="shared" si="107"/>
        <v>836.4</v>
      </c>
    </row>
    <row r="740" spans="1:10">
      <c r="A740" s="31" t="s">
        <v>2669</v>
      </c>
      <c r="B740" s="31" t="s">
        <v>48</v>
      </c>
      <c r="C740" s="31" t="s">
        <v>1343</v>
      </c>
      <c r="D740" s="40" t="s">
        <v>1344</v>
      </c>
      <c r="E740" s="31" t="s">
        <v>194</v>
      </c>
      <c r="F740" s="130">
        <v>15</v>
      </c>
      <c r="G740" s="32">
        <v>109.9</v>
      </c>
      <c r="H740" s="133">
        <f t="shared" si="105"/>
        <v>121.87</v>
      </c>
      <c r="I740" s="32">
        <f t="shared" si="106"/>
        <v>1648.5</v>
      </c>
      <c r="J740" s="32">
        <f t="shared" si="107"/>
        <v>1828.0500000000002</v>
      </c>
    </row>
    <row r="741" spans="1:10">
      <c r="A741" s="31" t="s">
        <v>2670</v>
      </c>
      <c r="B741" s="31" t="s">
        <v>48</v>
      </c>
      <c r="C741" s="31" t="s">
        <v>1345</v>
      </c>
      <c r="D741" s="40" t="s">
        <v>1346</v>
      </c>
      <c r="E741" s="31" t="s">
        <v>194</v>
      </c>
      <c r="F741" s="130">
        <v>5</v>
      </c>
      <c r="G741" s="32">
        <v>219.9</v>
      </c>
      <c r="H741" s="133">
        <f t="shared" si="105"/>
        <v>243.85</v>
      </c>
      <c r="I741" s="32">
        <f t="shared" si="106"/>
        <v>1099.5</v>
      </c>
      <c r="J741" s="32">
        <f t="shared" si="107"/>
        <v>1219.25</v>
      </c>
    </row>
    <row r="742" spans="1:10">
      <c r="A742" s="31" t="s">
        <v>2671</v>
      </c>
      <c r="B742" s="31" t="s">
        <v>48</v>
      </c>
      <c r="C742" s="31" t="s">
        <v>1347</v>
      </c>
      <c r="D742" s="40" t="s">
        <v>1348</v>
      </c>
      <c r="E742" s="31" t="s">
        <v>194</v>
      </c>
      <c r="F742" s="130">
        <v>5</v>
      </c>
      <c r="G742" s="32">
        <v>69.900000000000006</v>
      </c>
      <c r="H742" s="133">
        <f t="shared" si="105"/>
        <v>77.510000000000005</v>
      </c>
      <c r="I742" s="32">
        <f t="shared" si="106"/>
        <v>349.5</v>
      </c>
      <c r="J742" s="32">
        <f t="shared" si="107"/>
        <v>387.55</v>
      </c>
    </row>
    <row r="743" spans="1:10">
      <c r="A743" s="31" t="s">
        <v>2672</v>
      </c>
      <c r="B743" s="31" t="s">
        <v>48</v>
      </c>
      <c r="C743" s="31" t="s">
        <v>1349</v>
      </c>
      <c r="D743" s="40" t="s">
        <v>1350</v>
      </c>
      <c r="E743" s="31" t="s">
        <v>194</v>
      </c>
      <c r="F743" s="130">
        <v>5</v>
      </c>
      <c r="G743" s="32">
        <v>100.9</v>
      </c>
      <c r="H743" s="133">
        <f t="shared" si="105"/>
        <v>111.89</v>
      </c>
      <c r="I743" s="32">
        <f t="shared" si="106"/>
        <v>504.5</v>
      </c>
      <c r="J743" s="32">
        <f t="shared" si="107"/>
        <v>559.45000000000005</v>
      </c>
    </row>
    <row r="744" spans="1:10">
      <c r="A744" s="31" t="s">
        <v>2673</v>
      </c>
      <c r="B744" s="31" t="s">
        <v>48</v>
      </c>
      <c r="C744" s="31" t="s">
        <v>1351</v>
      </c>
      <c r="D744" s="40" t="s">
        <v>1352</v>
      </c>
      <c r="E744" s="31" t="s">
        <v>194</v>
      </c>
      <c r="F744" s="130">
        <v>5</v>
      </c>
      <c r="G744" s="32">
        <v>334.8</v>
      </c>
      <c r="H744" s="133">
        <f t="shared" si="105"/>
        <v>371.26</v>
      </c>
      <c r="I744" s="32">
        <f t="shared" si="106"/>
        <v>1674</v>
      </c>
      <c r="J744" s="32">
        <f t="shared" si="107"/>
        <v>1856.3</v>
      </c>
    </row>
    <row r="745" spans="1:10">
      <c r="A745" s="31" t="s">
        <v>2674</v>
      </c>
      <c r="B745" s="31" t="s">
        <v>48</v>
      </c>
      <c r="C745" s="31" t="s">
        <v>1353</v>
      </c>
      <c r="D745" s="40" t="s">
        <v>1354</v>
      </c>
      <c r="E745" s="31" t="s">
        <v>194</v>
      </c>
      <c r="F745" s="130">
        <v>100</v>
      </c>
      <c r="G745" s="32">
        <v>149</v>
      </c>
      <c r="H745" s="133">
        <f t="shared" si="105"/>
        <v>165.23</v>
      </c>
      <c r="I745" s="32">
        <f t="shared" si="106"/>
        <v>14900</v>
      </c>
      <c r="J745" s="32">
        <f t="shared" si="107"/>
        <v>16523</v>
      </c>
    </row>
    <row r="746" spans="1:10">
      <c r="A746" s="31" t="s">
        <v>2675</v>
      </c>
      <c r="B746" s="31" t="s">
        <v>48</v>
      </c>
      <c r="C746" s="31" t="s">
        <v>1355</v>
      </c>
      <c r="D746" s="40" t="s">
        <v>1356</v>
      </c>
      <c r="E746" s="31" t="s">
        <v>194</v>
      </c>
      <c r="F746" s="130">
        <v>200</v>
      </c>
      <c r="G746" s="32">
        <v>18.899999999999999</v>
      </c>
      <c r="H746" s="133">
        <f t="shared" si="105"/>
        <v>20.96</v>
      </c>
      <c r="I746" s="32">
        <f t="shared" si="106"/>
        <v>3779.9999999999995</v>
      </c>
      <c r="J746" s="32">
        <f t="shared" si="107"/>
        <v>4192</v>
      </c>
    </row>
    <row r="747" spans="1:10">
      <c r="A747" s="31" t="s">
        <v>2676</v>
      </c>
      <c r="B747" s="31" t="s">
        <v>48</v>
      </c>
      <c r="C747" s="31" t="s">
        <v>1357</v>
      </c>
      <c r="D747" s="40" t="s">
        <v>1358</v>
      </c>
      <c r="E747" s="31" t="s">
        <v>194</v>
      </c>
      <c r="F747" s="130">
        <v>15</v>
      </c>
      <c r="G747" s="32">
        <v>69</v>
      </c>
      <c r="H747" s="133">
        <f t="shared" si="105"/>
        <v>76.510000000000005</v>
      </c>
      <c r="I747" s="32">
        <f t="shared" si="106"/>
        <v>1035</v>
      </c>
      <c r="J747" s="32">
        <f t="shared" si="107"/>
        <v>1147.6500000000001</v>
      </c>
    </row>
    <row r="748" spans="1:10">
      <c r="A748" s="31" t="s">
        <v>2677</v>
      </c>
      <c r="B748" s="31" t="s">
        <v>48</v>
      </c>
      <c r="C748" s="31" t="s">
        <v>1359</v>
      </c>
      <c r="D748" s="40" t="s">
        <v>1360</v>
      </c>
      <c r="E748" s="31" t="s">
        <v>194</v>
      </c>
      <c r="F748" s="130">
        <v>350</v>
      </c>
      <c r="G748" s="32">
        <v>7.49</v>
      </c>
      <c r="H748" s="133">
        <f t="shared" si="105"/>
        <v>8.31</v>
      </c>
      <c r="I748" s="32">
        <f t="shared" si="106"/>
        <v>2621.5</v>
      </c>
      <c r="J748" s="32">
        <f t="shared" si="107"/>
        <v>2908.5</v>
      </c>
    </row>
    <row r="749" spans="1:10">
      <c r="A749" s="31" t="s">
        <v>2678</v>
      </c>
      <c r="B749" s="31" t="s">
        <v>48</v>
      </c>
      <c r="C749" s="31" t="s">
        <v>1361</v>
      </c>
      <c r="D749" s="40" t="s">
        <v>1362</v>
      </c>
      <c r="E749" s="31" t="s">
        <v>887</v>
      </c>
      <c r="F749" s="130">
        <v>10</v>
      </c>
      <c r="G749" s="32">
        <v>34.119999999999997</v>
      </c>
      <c r="H749" s="133">
        <f t="shared" si="105"/>
        <v>37.840000000000003</v>
      </c>
      <c r="I749" s="32">
        <f t="shared" si="106"/>
        <v>341.2</v>
      </c>
      <c r="J749" s="32">
        <f t="shared" si="107"/>
        <v>378.40000000000003</v>
      </c>
    </row>
    <row r="750" spans="1:10">
      <c r="A750" s="31" t="s">
        <v>2679</v>
      </c>
      <c r="B750" s="31" t="s">
        <v>48</v>
      </c>
      <c r="C750" s="31" t="s">
        <v>1363</v>
      </c>
      <c r="D750" s="40" t="s">
        <v>1364</v>
      </c>
      <c r="E750" s="31" t="s">
        <v>1365</v>
      </c>
      <c r="F750" s="130">
        <v>5</v>
      </c>
      <c r="G750" s="32">
        <v>38.44</v>
      </c>
      <c r="H750" s="133">
        <f t="shared" si="105"/>
        <v>42.63</v>
      </c>
      <c r="I750" s="32">
        <f t="shared" si="106"/>
        <v>192.2</v>
      </c>
      <c r="J750" s="32">
        <f t="shared" si="107"/>
        <v>213.15</v>
      </c>
    </row>
    <row r="751" spans="1:10">
      <c r="A751" s="141" t="s">
        <v>2680</v>
      </c>
      <c r="B751" s="141" t="s">
        <v>1312</v>
      </c>
      <c r="C751" s="141">
        <v>4</v>
      </c>
      <c r="D751" s="142" t="s">
        <v>1603</v>
      </c>
      <c r="E751" s="141" t="s">
        <v>194</v>
      </c>
      <c r="F751" s="143">
        <v>50</v>
      </c>
      <c r="G751" s="144">
        <v>30</v>
      </c>
      <c r="H751" s="133">
        <f t="shared" si="105"/>
        <v>33.270000000000003</v>
      </c>
      <c r="I751" s="32">
        <f t="shared" si="106"/>
        <v>1500</v>
      </c>
      <c r="J751" s="32">
        <f t="shared" si="107"/>
        <v>1663.5000000000002</v>
      </c>
    </row>
    <row r="752" spans="1:10">
      <c r="A752" s="141" t="s">
        <v>2681</v>
      </c>
      <c r="B752" s="141" t="s">
        <v>1312</v>
      </c>
      <c r="C752" s="141">
        <v>5</v>
      </c>
      <c r="D752" s="142" t="s">
        <v>1779</v>
      </c>
      <c r="E752" s="141" t="s">
        <v>194</v>
      </c>
      <c r="F752" s="143">
        <v>50</v>
      </c>
      <c r="G752" s="144">
        <v>31.58</v>
      </c>
      <c r="H752" s="133">
        <f t="shared" si="105"/>
        <v>35.020000000000003</v>
      </c>
      <c r="I752" s="32">
        <f t="shared" si="106"/>
        <v>1579</v>
      </c>
      <c r="J752" s="32">
        <f t="shared" si="107"/>
        <v>1751.0000000000002</v>
      </c>
    </row>
    <row r="753" spans="1:10">
      <c r="A753" s="141" t="s">
        <v>2682</v>
      </c>
      <c r="B753" s="141" t="s">
        <v>1312</v>
      </c>
      <c r="C753" s="141">
        <v>6</v>
      </c>
      <c r="D753" s="142" t="s">
        <v>1604</v>
      </c>
      <c r="E753" s="141" t="s">
        <v>194</v>
      </c>
      <c r="F753" s="143">
        <v>50</v>
      </c>
      <c r="G753" s="144">
        <v>40.270000000000003</v>
      </c>
      <c r="H753" s="133">
        <f t="shared" si="105"/>
        <v>44.66</v>
      </c>
      <c r="I753" s="32">
        <f t="shared" si="106"/>
        <v>2013.5000000000002</v>
      </c>
      <c r="J753" s="32">
        <f t="shared" si="107"/>
        <v>2233</v>
      </c>
    </row>
    <row r="754" spans="1:10">
      <c r="A754" s="141" t="s">
        <v>2683</v>
      </c>
      <c r="B754" s="141" t="s">
        <v>1312</v>
      </c>
      <c r="C754" s="141">
        <v>7</v>
      </c>
      <c r="D754" s="142" t="s">
        <v>1605</v>
      </c>
      <c r="E754" s="141" t="s">
        <v>194</v>
      </c>
      <c r="F754" s="143">
        <v>100</v>
      </c>
      <c r="G754" s="144">
        <v>39.5</v>
      </c>
      <c r="H754" s="133">
        <f t="shared" si="105"/>
        <v>43.8</v>
      </c>
      <c r="I754" s="32">
        <f t="shared" si="106"/>
        <v>3950</v>
      </c>
      <c r="J754" s="32">
        <f t="shared" si="107"/>
        <v>4380</v>
      </c>
    </row>
    <row r="755" spans="1:10">
      <c r="A755" s="141" t="s">
        <v>2684</v>
      </c>
      <c r="B755" s="141" t="s">
        <v>1312</v>
      </c>
      <c r="C755" s="141">
        <v>8</v>
      </c>
      <c r="D755" s="142" t="s">
        <v>1606</v>
      </c>
      <c r="E755" s="141" t="s">
        <v>194</v>
      </c>
      <c r="F755" s="143">
        <v>50</v>
      </c>
      <c r="G755" s="144">
        <v>52</v>
      </c>
      <c r="H755" s="133">
        <f t="shared" si="105"/>
        <v>57.66</v>
      </c>
      <c r="I755" s="32">
        <f t="shared" si="106"/>
        <v>2600</v>
      </c>
      <c r="J755" s="32">
        <f t="shared" si="107"/>
        <v>2883</v>
      </c>
    </row>
    <row r="756" spans="1:10">
      <c r="A756" s="141" t="s">
        <v>2685</v>
      </c>
      <c r="B756" s="141" t="s">
        <v>1312</v>
      </c>
      <c r="C756" s="141">
        <v>9</v>
      </c>
      <c r="D756" s="142" t="s">
        <v>1607</v>
      </c>
      <c r="E756" s="141" t="s">
        <v>194</v>
      </c>
      <c r="F756" s="143">
        <v>50</v>
      </c>
      <c r="G756" s="144">
        <v>53.2</v>
      </c>
      <c r="H756" s="133">
        <f t="shared" ref="H756:H762" si="108">ROUND(G756*(1+$I$5),2)</f>
        <v>58.99</v>
      </c>
      <c r="I756" s="32">
        <f t="shared" ref="I756:I762" si="109">F756*G756</f>
        <v>2660</v>
      </c>
      <c r="J756" s="32">
        <f t="shared" ref="J756:J762" si="110">F756*H756</f>
        <v>2949.5</v>
      </c>
    </row>
    <row r="757" spans="1:10">
      <c r="A757" s="31" t="s">
        <v>2799</v>
      </c>
      <c r="B757" s="31" t="s">
        <v>1157</v>
      </c>
      <c r="C757" s="31">
        <v>11073</v>
      </c>
      <c r="D757" s="40" t="s">
        <v>2805</v>
      </c>
      <c r="E757" s="31" t="s">
        <v>194</v>
      </c>
      <c r="F757" s="130">
        <v>10</v>
      </c>
      <c r="G757" s="32">
        <v>4.68</v>
      </c>
      <c r="H757" s="133">
        <f t="shared" si="108"/>
        <v>5.19</v>
      </c>
      <c r="I757" s="32">
        <f t="shared" si="109"/>
        <v>46.8</v>
      </c>
      <c r="J757" s="32">
        <f t="shared" si="110"/>
        <v>51.900000000000006</v>
      </c>
    </row>
    <row r="758" spans="1:10">
      <c r="A758" s="31" t="s">
        <v>2800</v>
      </c>
      <c r="B758" s="31" t="s">
        <v>1157</v>
      </c>
      <c r="C758" s="31">
        <v>11071</v>
      </c>
      <c r="D758" s="40" t="s">
        <v>2806</v>
      </c>
      <c r="E758" s="31" t="s">
        <v>194</v>
      </c>
      <c r="F758" s="130">
        <v>15</v>
      </c>
      <c r="G758" s="32">
        <v>7.58</v>
      </c>
      <c r="H758" s="133">
        <f t="shared" si="108"/>
        <v>8.41</v>
      </c>
      <c r="I758" s="32">
        <f t="shared" si="109"/>
        <v>113.7</v>
      </c>
      <c r="J758" s="32">
        <f t="shared" si="110"/>
        <v>126.15</v>
      </c>
    </row>
    <row r="759" spans="1:10">
      <c r="A759" s="31" t="s">
        <v>2801</v>
      </c>
      <c r="B759" s="31" t="s">
        <v>1157</v>
      </c>
      <c r="C759" s="31">
        <v>11072</v>
      </c>
      <c r="D759" s="40" t="s">
        <v>2807</v>
      </c>
      <c r="E759" s="31" t="s">
        <v>194</v>
      </c>
      <c r="F759" s="130">
        <v>10</v>
      </c>
      <c r="G759" s="32">
        <v>2.64</v>
      </c>
      <c r="H759" s="133">
        <f t="shared" si="108"/>
        <v>2.93</v>
      </c>
      <c r="I759" s="32">
        <f t="shared" si="109"/>
        <v>26.400000000000002</v>
      </c>
      <c r="J759" s="32">
        <f t="shared" si="110"/>
        <v>29.3</v>
      </c>
    </row>
    <row r="760" spans="1:10">
      <c r="A760" s="31" t="s">
        <v>2802</v>
      </c>
      <c r="B760" s="31" t="s">
        <v>1157</v>
      </c>
      <c r="C760" s="31">
        <v>4895</v>
      </c>
      <c r="D760" s="40" t="s">
        <v>2808</v>
      </c>
      <c r="E760" s="31" t="s">
        <v>194</v>
      </c>
      <c r="F760" s="130">
        <v>20</v>
      </c>
      <c r="G760" s="32">
        <v>0.47</v>
      </c>
      <c r="H760" s="133">
        <f t="shared" si="108"/>
        <v>0.52</v>
      </c>
      <c r="I760" s="32">
        <f t="shared" si="109"/>
        <v>9.3999999999999986</v>
      </c>
      <c r="J760" s="32">
        <f t="shared" si="110"/>
        <v>10.4</v>
      </c>
    </row>
    <row r="761" spans="1:10">
      <c r="A761" s="31" t="s">
        <v>2803</v>
      </c>
      <c r="B761" s="31" t="s">
        <v>1157</v>
      </c>
      <c r="C761" s="31">
        <v>4897</v>
      </c>
      <c r="D761" s="40" t="s">
        <v>2809</v>
      </c>
      <c r="E761" s="31" t="s">
        <v>194</v>
      </c>
      <c r="F761" s="130">
        <v>10</v>
      </c>
      <c r="G761" s="32">
        <v>2</v>
      </c>
      <c r="H761" s="133">
        <f t="shared" si="108"/>
        <v>2.2200000000000002</v>
      </c>
      <c r="I761" s="32">
        <f t="shared" si="109"/>
        <v>20</v>
      </c>
      <c r="J761" s="32">
        <f t="shared" si="110"/>
        <v>22.200000000000003</v>
      </c>
    </row>
    <row r="762" spans="1:10">
      <c r="A762" s="31" t="s">
        <v>2804</v>
      </c>
      <c r="B762" s="31" t="s">
        <v>1157</v>
      </c>
      <c r="C762" s="31">
        <v>4896</v>
      </c>
      <c r="D762" s="40" t="s">
        <v>2810</v>
      </c>
      <c r="E762" s="31" t="s">
        <v>194</v>
      </c>
      <c r="F762" s="130">
        <v>25</v>
      </c>
      <c r="G762" s="32">
        <v>0.71</v>
      </c>
      <c r="H762" s="133">
        <f t="shared" si="108"/>
        <v>0.79</v>
      </c>
      <c r="I762" s="32">
        <f t="shared" si="109"/>
        <v>17.75</v>
      </c>
      <c r="J762" s="32">
        <f t="shared" si="110"/>
        <v>19.75</v>
      </c>
    </row>
    <row r="763" spans="1:10">
      <c r="A763" s="33" t="s">
        <v>1905</v>
      </c>
      <c r="B763" s="29"/>
      <c r="C763" s="29"/>
      <c r="D763" s="39" t="s">
        <v>1894</v>
      </c>
      <c r="E763" s="29"/>
      <c r="F763" s="131"/>
      <c r="G763" s="30"/>
      <c r="H763" s="30"/>
      <c r="I763" s="30">
        <f>SUBTOTAL(9,I764:I851)</f>
        <v>220210.00999999998</v>
      </c>
      <c r="J763" s="30">
        <f>SUBTOTAL(9,J764:J851)</f>
        <v>244158.33</v>
      </c>
    </row>
    <row r="764" spans="1:10">
      <c r="A764" s="31" t="s">
        <v>1906</v>
      </c>
      <c r="B764" s="31" t="s">
        <v>48</v>
      </c>
      <c r="C764" s="31" t="s">
        <v>1366</v>
      </c>
      <c r="D764" s="40" t="s">
        <v>1367</v>
      </c>
      <c r="E764" s="31" t="s">
        <v>26</v>
      </c>
      <c r="F764" s="130">
        <v>300</v>
      </c>
      <c r="G764" s="32">
        <v>2.36</v>
      </c>
      <c r="H764" s="133">
        <f t="shared" ref="H764:H795" si="111">ROUND(G764*(1+$I$5),2)</f>
        <v>2.62</v>
      </c>
      <c r="I764" s="32">
        <f t="shared" ref="I764:I795" si="112">F764*G764</f>
        <v>708</v>
      </c>
      <c r="J764" s="32">
        <f t="shared" ref="J764:J795" si="113">F764*H764</f>
        <v>786</v>
      </c>
    </row>
    <row r="765" spans="1:10">
      <c r="A765" s="31" t="s">
        <v>1907</v>
      </c>
      <c r="B765" s="31" t="s">
        <v>48</v>
      </c>
      <c r="C765" s="31" t="s">
        <v>1368</v>
      </c>
      <c r="D765" s="40" t="s">
        <v>1369</v>
      </c>
      <c r="E765" s="31" t="s">
        <v>26</v>
      </c>
      <c r="F765" s="130">
        <v>300</v>
      </c>
      <c r="G765" s="32">
        <v>3.48</v>
      </c>
      <c r="H765" s="133">
        <f t="shared" si="111"/>
        <v>3.86</v>
      </c>
      <c r="I765" s="32">
        <f t="shared" si="112"/>
        <v>1044</v>
      </c>
      <c r="J765" s="32">
        <f t="shared" si="113"/>
        <v>1158</v>
      </c>
    </row>
    <row r="766" spans="1:10">
      <c r="A766" s="31" t="s">
        <v>1908</v>
      </c>
      <c r="B766" s="31" t="s">
        <v>48</v>
      </c>
      <c r="C766" s="31" t="s">
        <v>1370</v>
      </c>
      <c r="D766" s="40" t="s">
        <v>1371</v>
      </c>
      <c r="E766" s="31" t="s">
        <v>194</v>
      </c>
      <c r="F766" s="130">
        <v>100</v>
      </c>
      <c r="G766" s="32">
        <v>1.79</v>
      </c>
      <c r="H766" s="133">
        <f t="shared" si="111"/>
        <v>1.98</v>
      </c>
      <c r="I766" s="32">
        <f t="shared" si="112"/>
        <v>179</v>
      </c>
      <c r="J766" s="32">
        <f t="shared" si="113"/>
        <v>198</v>
      </c>
    </row>
    <row r="767" spans="1:10" ht="25.5">
      <c r="A767" s="31" t="s">
        <v>1909</v>
      </c>
      <c r="B767" s="31" t="s">
        <v>1157</v>
      </c>
      <c r="C767" s="31">
        <v>10569</v>
      </c>
      <c r="D767" s="40" t="s">
        <v>1719</v>
      </c>
      <c r="E767" s="31" t="s">
        <v>194</v>
      </c>
      <c r="F767" s="130">
        <v>150</v>
      </c>
      <c r="G767" s="32">
        <v>2.54</v>
      </c>
      <c r="H767" s="133">
        <f t="shared" si="111"/>
        <v>2.82</v>
      </c>
      <c r="I767" s="32">
        <f t="shared" si="112"/>
        <v>381</v>
      </c>
      <c r="J767" s="32">
        <f t="shared" si="113"/>
        <v>423</v>
      </c>
    </row>
    <row r="768" spans="1:10" ht="25.5">
      <c r="A768" s="31" t="s">
        <v>1910</v>
      </c>
      <c r="B768" s="31" t="s">
        <v>48</v>
      </c>
      <c r="C768" s="31" t="s">
        <v>1372</v>
      </c>
      <c r="D768" s="40" t="s">
        <v>1373</v>
      </c>
      <c r="E768" s="31" t="s">
        <v>194</v>
      </c>
      <c r="F768" s="130">
        <v>30</v>
      </c>
      <c r="G768" s="32">
        <v>2.69</v>
      </c>
      <c r="H768" s="133">
        <f t="shared" si="111"/>
        <v>2.98</v>
      </c>
      <c r="I768" s="32">
        <f t="shared" si="112"/>
        <v>80.7</v>
      </c>
      <c r="J768" s="32">
        <f t="shared" si="113"/>
        <v>89.4</v>
      </c>
    </row>
    <row r="769" spans="1:10" ht="25.5">
      <c r="A769" s="31" t="s">
        <v>1911</v>
      </c>
      <c r="B769" s="31" t="s">
        <v>48</v>
      </c>
      <c r="C769" s="31" t="s">
        <v>1374</v>
      </c>
      <c r="D769" s="40" t="s">
        <v>1375</v>
      </c>
      <c r="E769" s="31" t="s">
        <v>194</v>
      </c>
      <c r="F769" s="130">
        <v>30</v>
      </c>
      <c r="G769" s="32">
        <v>20.9</v>
      </c>
      <c r="H769" s="133">
        <f t="shared" si="111"/>
        <v>23.18</v>
      </c>
      <c r="I769" s="32">
        <f t="shared" si="112"/>
        <v>627</v>
      </c>
      <c r="J769" s="32">
        <f t="shared" si="113"/>
        <v>695.4</v>
      </c>
    </row>
    <row r="770" spans="1:10" ht="25.5">
      <c r="A770" s="31" t="s">
        <v>1912</v>
      </c>
      <c r="B770" s="31" t="s">
        <v>48</v>
      </c>
      <c r="C770" s="31" t="s">
        <v>1376</v>
      </c>
      <c r="D770" s="40" t="s">
        <v>1377</v>
      </c>
      <c r="E770" s="31" t="s">
        <v>194</v>
      </c>
      <c r="F770" s="130">
        <v>5</v>
      </c>
      <c r="G770" s="32">
        <v>35.44</v>
      </c>
      <c r="H770" s="133">
        <f t="shared" si="111"/>
        <v>39.299999999999997</v>
      </c>
      <c r="I770" s="32">
        <f t="shared" si="112"/>
        <v>177.2</v>
      </c>
      <c r="J770" s="32">
        <f t="shared" si="113"/>
        <v>196.5</v>
      </c>
    </row>
    <row r="771" spans="1:10" ht="25.5">
      <c r="A771" s="31" t="s">
        <v>1913</v>
      </c>
      <c r="B771" s="31" t="s">
        <v>48</v>
      </c>
      <c r="C771" s="31" t="s">
        <v>1378</v>
      </c>
      <c r="D771" s="40" t="s">
        <v>1379</v>
      </c>
      <c r="E771" s="31" t="s">
        <v>194</v>
      </c>
      <c r="F771" s="130">
        <v>30</v>
      </c>
      <c r="G771" s="32">
        <v>64.42</v>
      </c>
      <c r="H771" s="133">
        <f t="shared" si="111"/>
        <v>71.44</v>
      </c>
      <c r="I771" s="32">
        <f t="shared" si="112"/>
        <v>1932.6000000000001</v>
      </c>
      <c r="J771" s="32">
        <f t="shared" si="113"/>
        <v>2143.1999999999998</v>
      </c>
    </row>
    <row r="772" spans="1:10" ht="25.5">
      <c r="A772" s="31" t="s">
        <v>1914</v>
      </c>
      <c r="B772" s="31" t="s">
        <v>48</v>
      </c>
      <c r="C772" s="31" t="s">
        <v>1380</v>
      </c>
      <c r="D772" s="40" t="s">
        <v>1381</v>
      </c>
      <c r="E772" s="31" t="s">
        <v>194</v>
      </c>
      <c r="F772" s="130">
        <v>15</v>
      </c>
      <c r="G772" s="32">
        <v>82.37</v>
      </c>
      <c r="H772" s="133">
        <f t="shared" si="111"/>
        <v>91.34</v>
      </c>
      <c r="I772" s="32">
        <f t="shared" si="112"/>
        <v>1235.5500000000002</v>
      </c>
      <c r="J772" s="32">
        <f t="shared" si="113"/>
        <v>1370.1000000000001</v>
      </c>
    </row>
    <row r="773" spans="1:10" ht="25.5">
      <c r="A773" s="31" t="s">
        <v>1915</v>
      </c>
      <c r="B773" s="31" t="s">
        <v>48</v>
      </c>
      <c r="C773" s="31" t="s">
        <v>1382</v>
      </c>
      <c r="D773" s="40" t="s">
        <v>1383</v>
      </c>
      <c r="E773" s="31" t="s">
        <v>194</v>
      </c>
      <c r="F773" s="130">
        <v>10</v>
      </c>
      <c r="G773" s="32">
        <v>84.9</v>
      </c>
      <c r="H773" s="133">
        <f t="shared" si="111"/>
        <v>94.15</v>
      </c>
      <c r="I773" s="32">
        <f t="shared" si="112"/>
        <v>849</v>
      </c>
      <c r="J773" s="32">
        <f t="shared" si="113"/>
        <v>941.5</v>
      </c>
    </row>
    <row r="774" spans="1:10" ht="25.5">
      <c r="A774" s="31" t="s">
        <v>1916</v>
      </c>
      <c r="B774" s="31" t="s">
        <v>48</v>
      </c>
      <c r="C774" s="31" t="s">
        <v>1384</v>
      </c>
      <c r="D774" s="40" t="s">
        <v>1385</v>
      </c>
      <c r="E774" s="31" t="s">
        <v>194</v>
      </c>
      <c r="F774" s="130">
        <v>10</v>
      </c>
      <c r="G774" s="32">
        <v>128.66</v>
      </c>
      <c r="H774" s="133">
        <f t="shared" si="111"/>
        <v>142.66999999999999</v>
      </c>
      <c r="I774" s="32">
        <f t="shared" si="112"/>
        <v>1286.5999999999999</v>
      </c>
      <c r="J774" s="32">
        <f t="shared" si="113"/>
        <v>1426.6999999999998</v>
      </c>
    </row>
    <row r="775" spans="1:10" ht="25.5">
      <c r="A775" s="31" t="s">
        <v>1917</v>
      </c>
      <c r="B775" s="31" t="s">
        <v>48</v>
      </c>
      <c r="C775" s="31" t="s">
        <v>1386</v>
      </c>
      <c r="D775" s="40" t="s">
        <v>1387</v>
      </c>
      <c r="E775" s="31" t="s">
        <v>194</v>
      </c>
      <c r="F775" s="130">
        <v>10</v>
      </c>
      <c r="G775" s="32">
        <v>122.63</v>
      </c>
      <c r="H775" s="133">
        <f t="shared" si="111"/>
        <v>135.99</v>
      </c>
      <c r="I775" s="32">
        <f t="shared" si="112"/>
        <v>1226.3</v>
      </c>
      <c r="J775" s="32">
        <f t="shared" si="113"/>
        <v>1359.9</v>
      </c>
    </row>
    <row r="776" spans="1:10" ht="25.5">
      <c r="A776" s="31" t="s">
        <v>1918</v>
      </c>
      <c r="B776" s="31" t="s">
        <v>48</v>
      </c>
      <c r="C776" s="31" t="s">
        <v>1388</v>
      </c>
      <c r="D776" s="40" t="s">
        <v>1389</v>
      </c>
      <c r="E776" s="31" t="s">
        <v>194</v>
      </c>
      <c r="F776" s="130">
        <v>5</v>
      </c>
      <c r="G776" s="32">
        <v>122.05</v>
      </c>
      <c r="H776" s="133">
        <f t="shared" si="111"/>
        <v>135.34</v>
      </c>
      <c r="I776" s="32">
        <f t="shared" si="112"/>
        <v>610.25</v>
      </c>
      <c r="J776" s="32">
        <f t="shared" si="113"/>
        <v>676.7</v>
      </c>
    </row>
    <row r="777" spans="1:10" ht="25.5">
      <c r="A777" s="31" t="s">
        <v>1919</v>
      </c>
      <c r="B777" s="31" t="s">
        <v>48</v>
      </c>
      <c r="C777" s="31" t="s">
        <v>1390</v>
      </c>
      <c r="D777" s="40" t="s">
        <v>1391</v>
      </c>
      <c r="E777" s="31" t="s">
        <v>194</v>
      </c>
      <c r="F777" s="130">
        <v>5</v>
      </c>
      <c r="G777" s="32">
        <v>270.45</v>
      </c>
      <c r="H777" s="133">
        <f t="shared" si="111"/>
        <v>299.89999999999998</v>
      </c>
      <c r="I777" s="32">
        <f t="shared" si="112"/>
        <v>1352.25</v>
      </c>
      <c r="J777" s="32">
        <f t="shared" si="113"/>
        <v>1499.5</v>
      </c>
    </row>
    <row r="778" spans="1:10" ht="25.5">
      <c r="A778" s="31" t="s">
        <v>1920</v>
      </c>
      <c r="B778" s="31" t="s">
        <v>48</v>
      </c>
      <c r="C778" s="31" t="s">
        <v>1392</v>
      </c>
      <c r="D778" s="40" t="s">
        <v>1393</v>
      </c>
      <c r="E778" s="31" t="s">
        <v>194</v>
      </c>
      <c r="F778" s="130">
        <v>5</v>
      </c>
      <c r="G778" s="32">
        <v>239.88</v>
      </c>
      <c r="H778" s="133">
        <f t="shared" si="111"/>
        <v>266</v>
      </c>
      <c r="I778" s="32">
        <f t="shared" si="112"/>
        <v>1199.4000000000001</v>
      </c>
      <c r="J778" s="32">
        <f t="shared" si="113"/>
        <v>1330</v>
      </c>
    </row>
    <row r="779" spans="1:10" ht="25.5">
      <c r="A779" s="31" t="s">
        <v>1921</v>
      </c>
      <c r="B779" s="31" t="s">
        <v>48</v>
      </c>
      <c r="C779" s="31" t="s">
        <v>1394</v>
      </c>
      <c r="D779" s="40" t="s">
        <v>1395</v>
      </c>
      <c r="E779" s="31" t="s">
        <v>194</v>
      </c>
      <c r="F779" s="130">
        <v>3</v>
      </c>
      <c r="G779" s="32">
        <v>270.45</v>
      </c>
      <c r="H779" s="133">
        <f t="shared" si="111"/>
        <v>299.89999999999998</v>
      </c>
      <c r="I779" s="32">
        <f t="shared" si="112"/>
        <v>811.34999999999991</v>
      </c>
      <c r="J779" s="32">
        <f t="shared" si="113"/>
        <v>899.69999999999993</v>
      </c>
    </row>
    <row r="780" spans="1:10" ht="25.5">
      <c r="A780" s="31" t="s">
        <v>1922</v>
      </c>
      <c r="B780" s="31" t="s">
        <v>48</v>
      </c>
      <c r="C780" s="31" t="s">
        <v>1396</v>
      </c>
      <c r="D780" s="40" t="s">
        <v>1397</v>
      </c>
      <c r="E780" s="31" t="s">
        <v>194</v>
      </c>
      <c r="F780" s="130">
        <v>3</v>
      </c>
      <c r="G780" s="32">
        <v>270.45</v>
      </c>
      <c r="H780" s="133">
        <f t="shared" si="111"/>
        <v>299.89999999999998</v>
      </c>
      <c r="I780" s="32">
        <f t="shared" si="112"/>
        <v>811.34999999999991</v>
      </c>
      <c r="J780" s="32">
        <f t="shared" si="113"/>
        <v>899.69999999999993</v>
      </c>
    </row>
    <row r="781" spans="1:10" ht="25.5">
      <c r="A781" s="31" t="s">
        <v>1923</v>
      </c>
      <c r="B781" s="31" t="s">
        <v>48</v>
      </c>
      <c r="C781" s="31" t="s">
        <v>1398</v>
      </c>
      <c r="D781" s="40" t="s">
        <v>1399</v>
      </c>
      <c r="E781" s="31" t="s">
        <v>194</v>
      </c>
      <c r="F781" s="130">
        <v>30</v>
      </c>
      <c r="G781" s="32">
        <v>6.25</v>
      </c>
      <c r="H781" s="133">
        <f t="shared" si="111"/>
        <v>6.93</v>
      </c>
      <c r="I781" s="32">
        <f t="shared" si="112"/>
        <v>187.5</v>
      </c>
      <c r="J781" s="32">
        <f t="shared" si="113"/>
        <v>207.89999999999998</v>
      </c>
    </row>
    <row r="782" spans="1:10" ht="25.5">
      <c r="A782" s="31" t="s">
        <v>1924</v>
      </c>
      <c r="B782" s="31" t="s">
        <v>48</v>
      </c>
      <c r="C782" s="31" t="s">
        <v>1400</v>
      </c>
      <c r="D782" s="40" t="s">
        <v>1401</v>
      </c>
      <c r="E782" s="31" t="s">
        <v>194</v>
      </c>
      <c r="F782" s="130">
        <v>60</v>
      </c>
      <c r="G782" s="32">
        <v>6.25</v>
      </c>
      <c r="H782" s="133">
        <f t="shared" si="111"/>
        <v>6.93</v>
      </c>
      <c r="I782" s="32">
        <f t="shared" si="112"/>
        <v>375</v>
      </c>
      <c r="J782" s="32">
        <f t="shared" si="113"/>
        <v>415.79999999999995</v>
      </c>
    </row>
    <row r="783" spans="1:10" ht="25.5">
      <c r="A783" s="31" t="s">
        <v>1925</v>
      </c>
      <c r="B783" s="31" t="s">
        <v>48</v>
      </c>
      <c r="C783" s="31" t="s">
        <v>1402</v>
      </c>
      <c r="D783" s="40" t="s">
        <v>1403</v>
      </c>
      <c r="E783" s="31" t="s">
        <v>194</v>
      </c>
      <c r="F783" s="130">
        <v>60</v>
      </c>
      <c r="G783" s="32">
        <v>6.25</v>
      </c>
      <c r="H783" s="133">
        <f t="shared" si="111"/>
        <v>6.93</v>
      </c>
      <c r="I783" s="32">
        <f t="shared" si="112"/>
        <v>375</v>
      </c>
      <c r="J783" s="32">
        <f t="shared" si="113"/>
        <v>415.79999999999995</v>
      </c>
    </row>
    <row r="784" spans="1:10" ht="25.5">
      <c r="A784" s="31" t="s">
        <v>1926</v>
      </c>
      <c r="B784" s="31" t="s">
        <v>48</v>
      </c>
      <c r="C784" s="31" t="s">
        <v>1404</v>
      </c>
      <c r="D784" s="40" t="s">
        <v>1405</v>
      </c>
      <c r="E784" s="31" t="s">
        <v>194</v>
      </c>
      <c r="F784" s="130">
        <v>20</v>
      </c>
      <c r="G784" s="32">
        <v>6.25</v>
      </c>
      <c r="H784" s="133">
        <f t="shared" si="111"/>
        <v>6.93</v>
      </c>
      <c r="I784" s="32">
        <f t="shared" si="112"/>
        <v>125</v>
      </c>
      <c r="J784" s="32">
        <f t="shared" si="113"/>
        <v>138.6</v>
      </c>
    </row>
    <row r="785" spans="1:10" ht="25.5">
      <c r="A785" s="31" t="s">
        <v>1927</v>
      </c>
      <c r="B785" s="31" t="s">
        <v>48</v>
      </c>
      <c r="C785" s="31" t="s">
        <v>1406</v>
      </c>
      <c r="D785" s="40" t="s">
        <v>1407</v>
      </c>
      <c r="E785" s="31" t="s">
        <v>194</v>
      </c>
      <c r="F785" s="130">
        <v>40</v>
      </c>
      <c r="G785" s="32">
        <v>6.25</v>
      </c>
      <c r="H785" s="133">
        <f t="shared" si="111"/>
        <v>6.93</v>
      </c>
      <c r="I785" s="32">
        <f t="shared" si="112"/>
        <v>250</v>
      </c>
      <c r="J785" s="32">
        <f t="shared" si="113"/>
        <v>277.2</v>
      </c>
    </row>
    <row r="786" spans="1:10" ht="25.5">
      <c r="A786" s="31" t="s">
        <v>1928</v>
      </c>
      <c r="B786" s="31" t="s">
        <v>48</v>
      </c>
      <c r="C786" s="31" t="s">
        <v>1408</v>
      </c>
      <c r="D786" s="40" t="s">
        <v>1409</v>
      </c>
      <c r="E786" s="31" t="s">
        <v>194</v>
      </c>
      <c r="F786" s="130">
        <v>60</v>
      </c>
      <c r="G786" s="32">
        <v>9.25</v>
      </c>
      <c r="H786" s="133">
        <f t="shared" si="111"/>
        <v>10.26</v>
      </c>
      <c r="I786" s="32">
        <f t="shared" si="112"/>
        <v>555</v>
      </c>
      <c r="J786" s="32">
        <f t="shared" si="113"/>
        <v>615.6</v>
      </c>
    </row>
    <row r="787" spans="1:10" ht="25.5">
      <c r="A787" s="31" t="s">
        <v>1929</v>
      </c>
      <c r="B787" s="31" t="s">
        <v>48</v>
      </c>
      <c r="C787" s="31" t="s">
        <v>1410</v>
      </c>
      <c r="D787" s="40" t="s">
        <v>1411</v>
      </c>
      <c r="E787" s="31" t="s">
        <v>194</v>
      </c>
      <c r="F787" s="130">
        <v>20</v>
      </c>
      <c r="G787" s="32">
        <v>9.25</v>
      </c>
      <c r="H787" s="133">
        <f t="shared" si="111"/>
        <v>10.26</v>
      </c>
      <c r="I787" s="32">
        <f t="shared" si="112"/>
        <v>185</v>
      </c>
      <c r="J787" s="32">
        <f t="shared" si="113"/>
        <v>205.2</v>
      </c>
    </row>
    <row r="788" spans="1:10" ht="25.5">
      <c r="A788" s="31" t="s">
        <v>1930</v>
      </c>
      <c r="B788" s="31" t="s">
        <v>48</v>
      </c>
      <c r="C788" s="31" t="s">
        <v>1412</v>
      </c>
      <c r="D788" s="40" t="s">
        <v>1413</v>
      </c>
      <c r="E788" s="31" t="s">
        <v>194</v>
      </c>
      <c r="F788" s="130">
        <v>10</v>
      </c>
      <c r="G788" s="32">
        <v>15.39</v>
      </c>
      <c r="H788" s="133">
        <f t="shared" si="111"/>
        <v>17.07</v>
      </c>
      <c r="I788" s="32">
        <f t="shared" si="112"/>
        <v>153.9</v>
      </c>
      <c r="J788" s="32">
        <f t="shared" si="113"/>
        <v>170.7</v>
      </c>
    </row>
    <row r="789" spans="1:10" ht="25.5">
      <c r="A789" s="31" t="s">
        <v>1931</v>
      </c>
      <c r="B789" s="31" t="s">
        <v>48</v>
      </c>
      <c r="C789" s="31" t="s">
        <v>1414</v>
      </c>
      <c r="D789" s="40" t="s">
        <v>1415</v>
      </c>
      <c r="E789" s="31" t="s">
        <v>194</v>
      </c>
      <c r="F789" s="130">
        <v>10</v>
      </c>
      <c r="G789" s="32">
        <v>22.59</v>
      </c>
      <c r="H789" s="133">
        <f t="shared" si="111"/>
        <v>25.05</v>
      </c>
      <c r="I789" s="32">
        <f t="shared" si="112"/>
        <v>225.9</v>
      </c>
      <c r="J789" s="32">
        <f t="shared" si="113"/>
        <v>250.5</v>
      </c>
    </row>
    <row r="790" spans="1:10" ht="25.5">
      <c r="A790" s="31" t="s">
        <v>1932</v>
      </c>
      <c r="B790" s="31" t="s">
        <v>48</v>
      </c>
      <c r="C790" s="31" t="s">
        <v>1416</v>
      </c>
      <c r="D790" s="40" t="s">
        <v>1417</v>
      </c>
      <c r="E790" s="31" t="s">
        <v>194</v>
      </c>
      <c r="F790" s="130">
        <v>50</v>
      </c>
      <c r="G790" s="32">
        <v>22.61</v>
      </c>
      <c r="H790" s="133">
        <f t="shared" si="111"/>
        <v>25.07</v>
      </c>
      <c r="I790" s="32">
        <f t="shared" si="112"/>
        <v>1130.5</v>
      </c>
      <c r="J790" s="32">
        <f t="shared" si="113"/>
        <v>1253.5</v>
      </c>
    </row>
    <row r="791" spans="1:10" ht="25.5">
      <c r="A791" s="31" t="s">
        <v>1933</v>
      </c>
      <c r="B791" s="31" t="s">
        <v>48</v>
      </c>
      <c r="C791" s="31" t="s">
        <v>1418</v>
      </c>
      <c r="D791" s="40" t="s">
        <v>1419</v>
      </c>
      <c r="E791" s="31" t="s">
        <v>194</v>
      </c>
      <c r="F791" s="130">
        <v>80</v>
      </c>
      <c r="G791" s="32">
        <v>22.61</v>
      </c>
      <c r="H791" s="133">
        <f t="shared" si="111"/>
        <v>25.07</v>
      </c>
      <c r="I791" s="32">
        <f t="shared" si="112"/>
        <v>1808.8</v>
      </c>
      <c r="J791" s="32">
        <f t="shared" si="113"/>
        <v>2005.6</v>
      </c>
    </row>
    <row r="792" spans="1:10" ht="25.5">
      <c r="A792" s="31" t="s">
        <v>1934</v>
      </c>
      <c r="B792" s="31" t="s">
        <v>48</v>
      </c>
      <c r="C792" s="31" t="s">
        <v>1420</v>
      </c>
      <c r="D792" s="40" t="s">
        <v>1421</v>
      </c>
      <c r="E792" s="31" t="s">
        <v>194</v>
      </c>
      <c r="F792" s="130">
        <v>15</v>
      </c>
      <c r="G792" s="32">
        <v>28.36</v>
      </c>
      <c r="H792" s="133">
        <f t="shared" si="111"/>
        <v>31.45</v>
      </c>
      <c r="I792" s="32">
        <f t="shared" si="112"/>
        <v>425.4</v>
      </c>
      <c r="J792" s="32">
        <f t="shared" si="113"/>
        <v>471.75</v>
      </c>
    </row>
    <row r="793" spans="1:10" ht="25.5">
      <c r="A793" s="31" t="s">
        <v>1935</v>
      </c>
      <c r="B793" s="31" t="s">
        <v>48</v>
      </c>
      <c r="C793" s="31" t="s">
        <v>1422</v>
      </c>
      <c r="D793" s="40" t="s">
        <v>1423</v>
      </c>
      <c r="E793" s="31" t="s">
        <v>194</v>
      </c>
      <c r="F793" s="130">
        <v>80</v>
      </c>
      <c r="G793" s="32">
        <v>28.36</v>
      </c>
      <c r="H793" s="133">
        <f t="shared" si="111"/>
        <v>31.45</v>
      </c>
      <c r="I793" s="32">
        <f t="shared" si="112"/>
        <v>2268.8000000000002</v>
      </c>
      <c r="J793" s="32">
        <f t="shared" si="113"/>
        <v>2516</v>
      </c>
    </row>
    <row r="794" spans="1:10" ht="25.5">
      <c r="A794" s="31" t="s">
        <v>1936</v>
      </c>
      <c r="B794" s="31" t="s">
        <v>48</v>
      </c>
      <c r="C794" s="31" t="s">
        <v>1424</v>
      </c>
      <c r="D794" s="40" t="s">
        <v>1425</v>
      </c>
      <c r="E794" s="31" t="s">
        <v>194</v>
      </c>
      <c r="F794" s="130">
        <v>60</v>
      </c>
      <c r="G794" s="32">
        <v>28.36</v>
      </c>
      <c r="H794" s="133">
        <f t="shared" si="111"/>
        <v>31.45</v>
      </c>
      <c r="I794" s="32">
        <f t="shared" si="112"/>
        <v>1701.6</v>
      </c>
      <c r="J794" s="32">
        <f t="shared" si="113"/>
        <v>1887</v>
      </c>
    </row>
    <row r="795" spans="1:10" ht="25.5">
      <c r="A795" s="31" t="s">
        <v>1937</v>
      </c>
      <c r="B795" s="31" t="s">
        <v>48</v>
      </c>
      <c r="C795" s="31" t="s">
        <v>1426</v>
      </c>
      <c r="D795" s="40" t="s">
        <v>1427</v>
      </c>
      <c r="E795" s="31" t="s">
        <v>194</v>
      </c>
      <c r="F795" s="130">
        <v>20</v>
      </c>
      <c r="G795" s="32">
        <v>36.99</v>
      </c>
      <c r="H795" s="133">
        <f t="shared" si="111"/>
        <v>41.02</v>
      </c>
      <c r="I795" s="32">
        <f t="shared" si="112"/>
        <v>739.80000000000007</v>
      </c>
      <c r="J795" s="32">
        <f t="shared" si="113"/>
        <v>820.40000000000009</v>
      </c>
    </row>
    <row r="796" spans="1:10" ht="25.5">
      <c r="A796" s="31" t="s">
        <v>1938</v>
      </c>
      <c r="B796" s="31" t="s">
        <v>48</v>
      </c>
      <c r="C796" s="31" t="s">
        <v>1428</v>
      </c>
      <c r="D796" s="40" t="s">
        <v>1429</v>
      </c>
      <c r="E796" s="31" t="s">
        <v>194</v>
      </c>
      <c r="F796" s="130">
        <v>10</v>
      </c>
      <c r="G796" s="32">
        <v>30.39</v>
      </c>
      <c r="H796" s="133">
        <f t="shared" ref="H796:H827" si="114">ROUND(G796*(1+$I$5),2)</f>
        <v>33.700000000000003</v>
      </c>
      <c r="I796" s="32">
        <f t="shared" ref="I796:I827" si="115">F796*G796</f>
        <v>303.89999999999998</v>
      </c>
      <c r="J796" s="32">
        <f t="shared" ref="J796:J827" si="116">F796*H796</f>
        <v>337</v>
      </c>
    </row>
    <row r="797" spans="1:10">
      <c r="A797" s="31" t="s">
        <v>1939</v>
      </c>
      <c r="B797" s="31" t="s">
        <v>48</v>
      </c>
      <c r="C797" s="31" t="s">
        <v>1430</v>
      </c>
      <c r="D797" s="40" t="s">
        <v>1431</v>
      </c>
      <c r="E797" s="31" t="s">
        <v>194</v>
      </c>
      <c r="F797" s="130">
        <v>30</v>
      </c>
      <c r="G797" s="32">
        <v>79.8</v>
      </c>
      <c r="H797" s="133">
        <f t="shared" si="114"/>
        <v>88.49</v>
      </c>
      <c r="I797" s="32">
        <f t="shared" si="115"/>
        <v>2394</v>
      </c>
      <c r="J797" s="32">
        <f t="shared" si="116"/>
        <v>2654.7</v>
      </c>
    </row>
    <row r="798" spans="1:10" ht="25.5">
      <c r="A798" s="31" t="s">
        <v>1940</v>
      </c>
      <c r="B798" s="31" t="s">
        <v>48</v>
      </c>
      <c r="C798" s="31" t="s">
        <v>1432</v>
      </c>
      <c r="D798" s="40" t="s">
        <v>1433</v>
      </c>
      <c r="E798" s="31" t="s">
        <v>194</v>
      </c>
      <c r="F798" s="130">
        <v>10</v>
      </c>
      <c r="G798" s="32">
        <v>45.85</v>
      </c>
      <c r="H798" s="133">
        <f t="shared" si="114"/>
        <v>50.84</v>
      </c>
      <c r="I798" s="32">
        <f t="shared" si="115"/>
        <v>458.5</v>
      </c>
      <c r="J798" s="32">
        <f t="shared" si="116"/>
        <v>508.40000000000003</v>
      </c>
    </row>
    <row r="799" spans="1:10" ht="25.5">
      <c r="A799" s="31" t="s">
        <v>1941</v>
      </c>
      <c r="B799" s="31" t="s">
        <v>48</v>
      </c>
      <c r="C799" s="31" t="s">
        <v>1434</v>
      </c>
      <c r="D799" s="40" t="s">
        <v>1435</v>
      </c>
      <c r="E799" s="31" t="s">
        <v>194</v>
      </c>
      <c r="F799" s="130">
        <v>10</v>
      </c>
      <c r="G799" s="32">
        <v>40.9</v>
      </c>
      <c r="H799" s="133">
        <f t="shared" si="114"/>
        <v>45.35</v>
      </c>
      <c r="I799" s="32">
        <f t="shared" si="115"/>
        <v>409</v>
      </c>
      <c r="J799" s="32">
        <f t="shared" si="116"/>
        <v>453.5</v>
      </c>
    </row>
    <row r="800" spans="1:10" ht="25.5">
      <c r="A800" s="31" t="s">
        <v>1942</v>
      </c>
      <c r="B800" s="31" t="s">
        <v>48</v>
      </c>
      <c r="C800" s="31" t="s">
        <v>1436</v>
      </c>
      <c r="D800" s="40" t="s">
        <v>1437</v>
      </c>
      <c r="E800" s="31" t="s">
        <v>194</v>
      </c>
      <c r="F800" s="130">
        <v>15</v>
      </c>
      <c r="G800" s="32">
        <v>40.9</v>
      </c>
      <c r="H800" s="133">
        <f t="shared" si="114"/>
        <v>45.35</v>
      </c>
      <c r="I800" s="32">
        <f t="shared" si="115"/>
        <v>613.5</v>
      </c>
      <c r="J800" s="32">
        <f t="shared" si="116"/>
        <v>680.25</v>
      </c>
    </row>
    <row r="801" spans="1:10" ht="25.5">
      <c r="A801" s="31" t="s">
        <v>1943</v>
      </c>
      <c r="B801" s="31" t="s">
        <v>48</v>
      </c>
      <c r="C801" s="31" t="s">
        <v>1438</v>
      </c>
      <c r="D801" s="40" t="s">
        <v>1439</v>
      </c>
      <c r="E801" s="31" t="s">
        <v>194</v>
      </c>
      <c r="F801" s="130">
        <v>10</v>
      </c>
      <c r="G801" s="32">
        <v>40.9</v>
      </c>
      <c r="H801" s="133">
        <f t="shared" si="114"/>
        <v>45.35</v>
      </c>
      <c r="I801" s="32">
        <f t="shared" si="115"/>
        <v>409</v>
      </c>
      <c r="J801" s="32">
        <f t="shared" si="116"/>
        <v>453.5</v>
      </c>
    </row>
    <row r="802" spans="1:10" ht="25.5">
      <c r="A802" s="31" t="s">
        <v>1944</v>
      </c>
      <c r="B802" s="31" t="s">
        <v>48</v>
      </c>
      <c r="C802" s="31" t="s">
        <v>1440</v>
      </c>
      <c r="D802" s="40" t="s">
        <v>1441</v>
      </c>
      <c r="E802" s="31" t="s">
        <v>194</v>
      </c>
      <c r="F802" s="130">
        <v>15</v>
      </c>
      <c r="G802" s="32">
        <v>40.9</v>
      </c>
      <c r="H802" s="133">
        <f t="shared" si="114"/>
        <v>45.35</v>
      </c>
      <c r="I802" s="32">
        <f t="shared" si="115"/>
        <v>613.5</v>
      </c>
      <c r="J802" s="32">
        <f t="shared" si="116"/>
        <v>680.25</v>
      </c>
    </row>
    <row r="803" spans="1:10" ht="25.5">
      <c r="A803" s="31" t="s">
        <v>1945</v>
      </c>
      <c r="B803" s="31" t="s">
        <v>48</v>
      </c>
      <c r="C803" s="31" t="s">
        <v>1442</v>
      </c>
      <c r="D803" s="40" t="s">
        <v>1443</v>
      </c>
      <c r="E803" s="31" t="s">
        <v>194</v>
      </c>
      <c r="F803" s="130">
        <v>30</v>
      </c>
      <c r="G803" s="32">
        <v>40.9</v>
      </c>
      <c r="H803" s="133">
        <f t="shared" si="114"/>
        <v>45.35</v>
      </c>
      <c r="I803" s="32">
        <f t="shared" si="115"/>
        <v>1227</v>
      </c>
      <c r="J803" s="32">
        <f t="shared" si="116"/>
        <v>1360.5</v>
      </c>
    </row>
    <row r="804" spans="1:10" ht="25.5">
      <c r="A804" s="31" t="s">
        <v>1946</v>
      </c>
      <c r="B804" s="31" t="s">
        <v>48</v>
      </c>
      <c r="C804" s="31" t="s">
        <v>1444</v>
      </c>
      <c r="D804" s="40" t="s">
        <v>1445</v>
      </c>
      <c r="E804" s="31" t="s">
        <v>194</v>
      </c>
      <c r="F804" s="130">
        <v>15</v>
      </c>
      <c r="G804" s="32">
        <v>54.9</v>
      </c>
      <c r="H804" s="133">
        <f t="shared" si="114"/>
        <v>60.88</v>
      </c>
      <c r="I804" s="32">
        <f t="shared" si="115"/>
        <v>823.5</v>
      </c>
      <c r="J804" s="32">
        <f t="shared" si="116"/>
        <v>913.2</v>
      </c>
    </row>
    <row r="805" spans="1:10" ht="25.5">
      <c r="A805" s="31" t="s">
        <v>1947</v>
      </c>
      <c r="B805" s="31" t="s">
        <v>48</v>
      </c>
      <c r="C805" s="31" t="s">
        <v>1446</v>
      </c>
      <c r="D805" s="40" t="s">
        <v>1447</v>
      </c>
      <c r="E805" s="31" t="s">
        <v>194</v>
      </c>
      <c r="F805" s="130">
        <v>30</v>
      </c>
      <c r="G805" s="32">
        <v>40.9</v>
      </c>
      <c r="H805" s="133">
        <f t="shared" si="114"/>
        <v>45.35</v>
      </c>
      <c r="I805" s="32">
        <f t="shared" si="115"/>
        <v>1227</v>
      </c>
      <c r="J805" s="32">
        <f t="shared" si="116"/>
        <v>1360.5</v>
      </c>
    </row>
    <row r="806" spans="1:10" ht="25.5">
      <c r="A806" s="31" t="s">
        <v>1948</v>
      </c>
      <c r="B806" s="31" t="s">
        <v>48</v>
      </c>
      <c r="C806" s="31" t="s">
        <v>1720</v>
      </c>
      <c r="D806" s="40" t="s">
        <v>1721</v>
      </c>
      <c r="E806" s="31" t="s">
        <v>26</v>
      </c>
      <c r="F806" s="130">
        <v>500</v>
      </c>
      <c r="G806" s="32">
        <v>0.64</v>
      </c>
      <c r="H806" s="133">
        <f t="shared" si="114"/>
        <v>0.71</v>
      </c>
      <c r="I806" s="32">
        <f t="shared" si="115"/>
        <v>320</v>
      </c>
      <c r="J806" s="32">
        <f t="shared" si="116"/>
        <v>355</v>
      </c>
    </row>
    <row r="807" spans="1:10" ht="25.5">
      <c r="A807" s="31" t="s">
        <v>1949</v>
      </c>
      <c r="B807" s="31" t="s">
        <v>48</v>
      </c>
      <c r="C807" s="31" t="s">
        <v>1722</v>
      </c>
      <c r="D807" s="40" t="s">
        <v>1723</v>
      </c>
      <c r="E807" s="31" t="s">
        <v>26</v>
      </c>
      <c r="F807" s="130">
        <v>4000</v>
      </c>
      <c r="G807" s="32">
        <v>0.95</v>
      </c>
      <c r="H807" s="133">
        <f t="shared" si="114"/>
        <v>1.05</v>
      </c>
      <c r="I807" s="32">
        <f t="shared" si="115"/>
        <v>3800</v>
      </c>
      <c r="J807" s="32">
        <f t="shared" si="116"/>
        <v>4200</v>
      </c>
    </row>
    <row r="808" spans="1:10" ht="25.5">
      <c r="A808" s="31" t="s">
        <v>1950</v>
      </c>
      <c r="B808" s="31" t="s">
        <v>48</v>
      </c>
      <c r="C808" s="31" t="s">
        <v>1724</v>
      </c>
      <c r="D808" s="40" t="s">
        <v>1725</v>
      </c>
      <c r="E808" s="31" t="s">
        <v>26</v>
      </c>
      <c r="F808" s="130">
        <v>3000</v>
      </c>
      <c r="G808" s="32">
        <v>1.66</v>
      </c>
      <c r="H808" s="133">
        <f t="shared" si="114"/>
        <v>1.84</v>
      </c>
      <c r="I808" s="32">
        <f t="shared" si="115"/>
        <v>4980</v>
      </c>
      <c r="J808" s="32">
        <f t="shared" si="116"/>
        <v>5520</v>
      </c>
    </row>
    <row r="809" spans="1:10" ht="25.5">
      <c r="A809" s="31" t="s">
        <v>1951</v>
      </c>
      <c r="B809" s="31" t="s">
        <v>48</v>
      </c>
      <c r="C809" s="31" t="s">
        <v>1726</v>
      </c>
      <c r="D809" s="40" t="s">
        <v>1727</v>
      </c>
      <c r="E809" s="31" t="s">
        <v>26</v>
      </c>
      <c r="F809" s="130">
        <v>2000</v>
      </c>
      <c r="G809" s="32">
        <v>2.4300000000000002</v>
      </c>
      <c r="H809" s="133">
        <f t="shared" si="114"/>
        <v>2.69</v>
      </c>
      <c r="I809" s="32">
        <f t="shared" si="115"/>
        <v>4860</v>
      </c>
      <c r="J809" s="32">
        <f t="shared" si="116"/>
        <v>5380</v>
      </c>
    </row>
    <row r="810" spans="1:10" ht="25.5">
      <c r="A810" s="31" t="s">
        <v>1952</v>
      </c>
      <c r="B810" s="31" t="s">
        <v>48</v>
      </c>
      <c r="C810" s="31" t="s">
        <v>1728</v>
      </c>
      <c r="D810" s="40" t="s">
        <v>1729</v>
      </c>
      <c r="E810" s="31" t="s">
        <v>26</v>
      </c>
      <c r="F810" s="130">
        <v>600</v>
      </c>
      <c r="G810" s="32">
        <v>4.13</v>
      </c>
      <c r="H810" s="133">
        <f t="shared" si="114"/>
        <v>4.58</v>
      </c>
      <c r="I810" s="32">
        <f t="shared" si="115"/>
        <v>2478</v>
      </c>
      <c r="J810" s="32">
        <f t="shared" si="116"/>
        <v>2748</v>
      </c>
    </row>
    <row r="811" spans="1:10">
      <c r="A811" s="31" t="s">
        <v>1953</v>
      </c>
      <c r="B811" s="31" t="s">
        <v>48</v>
      </c>
      <c r="C811" s="31" t="s">
        <v>1448</v>
      </c>
      <c r="D811" s="40" t="s">
        <v>1449</v>
      </c>
      <c r="E811" s="31" t="s">
        <v>194</v>
      </c>
      <c r="F811" s="130">
        <v>100</v>
      </c>
      <c r="G811" s="32">
        <v>6.79</v>
      </c>
      <c r="H811" s="133">
        <f t="shared" si="114"/>
        <v>7.53</v>
      </c>
      <c r="I811" s="32">
        <f t="shared" si="115"/>
        <v>679</v>
      </c>
      <c r="J811" s="32">
        <f t="shared" si="116"/>
        <v>753</v>
      </c>
    </row>
    <row r="812" spans="1:10">
      <c r="A812" s="31" t="s">
        <v>1954</v>
      </c>
      <c r="B812" s="31" t="s">
        <v>48</v>
      </c>
      <c r="C812" s="31" t="s">
        <v>1450</v>
      </c>
      <c r="D812" s="40" t="s">
        <v>1451</v>
      </c>
      <c r="E812" s="31" t="s">
        <v>194</v>
      </c>
      <c r="F812" s="130">
        <v>40</v>
      </c>
      <c r="G812" s="32">
        <v>1.91</v>
      </c>
      <c r="H812" s="133">
        <f t="shared" si="114"/>
        <v>2.12</v>
      </c>
      <c r="I812" s="32">
        <f t="shared" si="115"/>
        <v>76.399999999999991</v>
      </c>
      <c r="J812" s="32">
        <f t="shared" si="116"/>
        <v>84.800000000000011</v>
      </c>
    </row>
    <row r="813" spans="1:10" ht="25.5">
      <c r="A813" s="31" t="s">
        <v>1955</v>
      </c>
      <c r="B813" s="31" t="s">
        <v>48</v>
      </c>
      <c r="C813" s="31" t="s">
        <v>1452</v>
      </c>
      <c r="D813" s="40" t="s">
        <v>1453</v>
      </c>
      <c r="E813" s="31" t="s">
        <v>194</v>
      </c>
      <c r="F813" s="130">
        <v>500</v>
      </c>
      <c r="G813" s="32">
        <v>7.97</v>
      </c>
      <c r="H813" s="133">
        <f t="shared" si="114"/>
        <v>8.84</v>
      </c>
      <c r="I813" s="32">
        <f t="shared" si="115"/>
        <v>3985</v>
      </c>
      <c r="J813" s="32">
        <f t="shared" si="116"/>
        <v>4420</v>
      </c>
    </row>
    <row r="814" spans="1:10">
      <c r="A814" s="31" t="s">
        <v>1956</v>
      </c>
      <c r="B814" s="31" t="s">
        <v>48</v>
      </c>
      <c r="C814" s="31" t="s">
        <v>1454</v>
      </c>
      <c r="D814" s="40" t="s">
        <v>1455</v>
      </c>
      <c r="E814" s="31" t="s">
        <v>194</v>
      </c>
      <c r="F814" s="130">
        <v>500</v>
      </c>
      <c r="G814" s="32">
        <v>9.5399999999999991</v>
      </c>
      <c r="H814" s="133">
        <f t="shared" si="114"/>
        <v>10.58</v>
      </c>
      <c r="I814" s="32">
        <f t="shared" si="115"/>
        <v>4770</v>
      </c>
      <c r="J814" s="32">
        <f t="shared" si="116"/>
        <v>5290</v>
      </c>
    </row>
    <row r="815" spans="1:10" ht="25.5">
      <c r="A815" s="31" t="s">
        <v>1957</v>
      </c>
      <c r="B815" s="31" t="s">
        <v>48</v>
      </c>
      <c r="C815" s="31" t="s">
        <v>1456</v>
      </c>
      <c r="D815" s="40" t="s">
        <v>1457</v>
      </c>
      <c r="E815" s="31" t="s">
        <v>194</v>
      </c>
      <c r="F815" s="130">
        <v>500</v>
      </c>
      <c r="G815" s="32">
        <v>13.08</v>
      </c>
      <c r="H815" s="133">
        <f t="shared" si="114"/>
        <v>14.5</v>
      </c>
      <c r="I815" s="32">
        <f t="shared" si="115"/>
        <v>6540</v>
      </c>
      <c r="J815" s="32">
        <f t="shared" si="116"/>
        <v>7250</v>
      </c>
    </row>
    <row r="816" spans="1:10" ht="25.5">
      <c r="A816" s="31" t="s">
        <v>1958</v>
      </c>
      <c r="B816" s="31" t="s">
        <v>48</v>
      </c>
      <c r="C816" s="31" t="s">
        <v>1458</v>
      </c>
      <c r="D816" s="40" t="s">
        <v>1459</v>
      </c>
      <c r="E816" s="31" t="s">
        <v>194</v>
      </c>
      <c r="F816" s="130">
        <v>500</v>
      </c>
      <c r="G816" s="32">
        <v>9.83</v>
      </c>
      <c r="H816" s="133">
        <f t="shared" si="114"/>
        <v>10.9</v>
      </c>
      <c r="I816" s="32">
        <f t="shared" si="115"/>
        <v>4915</v>
      </c>
      <c r="J816" s="32">
        <f t="shared" si="116"/>
        <v>5450</v>
      </c>
    </row>
    <row r="817" spans="1:10">
      <c r="A817" s="31" t="s">
        <v>1959</v>
      </c>
      <c r="B817" s="31" t="s">
        <v>48</v>
      </c>
      <c r="C817" s="31" t="s">
        <v>1460</v>
      </c>
      <c r="D817" s="40" t="s">
        <v>1461</v>
      </c>
      <c r="E817" s="31" t="s">
        <v>194</v>
      </c>
      <c r="F817" s="130">
        <v>500</v>
      </c>
      <c r="G817" s="32">
        <v>3.8</v>
      </c>
      <c r="H817" s="133">
        <f t="shared" si="114"/>
        <v>4.21</v>
      </c>
      <c r="I817" s="32">
        <f t="shared" si="115"/>
        <v>1900</v>
      </c>
      <c r="J817" s="32">
        <f t="shared" si="116"/>
        <v>2105</v>
      </c>
    </row>
    <row r="818" spans="1:10" ht="25.5">
      <c r="A818" s="31" t="s">
        <v>1960</v>
      </c>
      <c r="B818" s="31" t="s">
        <v>48</v>
      </c>
      <c r="C818" s="31" t="s">
        <v>1462</v>
      </c>
      <c r="D818" s="40" t="s">
        <v>1463</v>
      </c>
      <c r="E818" s="31" t="s">
        <v>194</v>
      </c>
      <c r="F818" s="130">
        <v>500</v>
      </c>
      <c r="G818" s="32">
        <v>6.39</v>
      </c>
      <c r="H818" s="133">
        <f t="shared" si="114"/>
        <v>7.09</v>
      </c>
      <c r="I818" s="32">
        <f t="shared" si="115"/>
        <v>3195</v>
      </c>
      <c r="J818" s="32">
        <f t="shared" si="116"/>
        <v>3545</v>
      </c>
    </row>
    <row r="819" spans="1:10">
      <c r="A819" s="31" t="s">
        <v>1961</v>
      </c>
      <c r="B819" s="31" t="s">
        <v>48</v>
      </c>
      <c r="C819" s="31" t="s">
        <v>1464</v>
      </c>
      <c r="D819" s="40" t="s">
        <v>1465</v>
      </c>
      <c r="E819" s="31" t="s">
        <v>194</v>
      </c>
      <c r="F819" s="130">
        <v>30</v>
      </c>
      <c r="G819" s="32">
        <v>46.9</v>
      </c>
      <c r="H819" s="133">
        <f t="shared" si="114"/>
        <v>52.01</v>
      </c>
      <c r="I819" s="32">
        <f t="shared" si="115"/>
        <v>1407</v>
      </c>
      <c r="J819" s="32">
        <f t="shared" si="116"/>
        <v>1560.3</v>
      </c>
    </row>
    <row r="820" spans="1:10">
      <c r="A820" s="31" t="s">
        <v>1962</v>
      </c>
      <c r="B820" s="31" t="s">
        <v>48</v>
      </c>
      <c r="C820" s="31" t="s">
        <v>1466</v>
      </c>
      <c r="D820" s="40" t="s">
        <v>1467</v>
      </c>
      <c r="E820" s="31" t="s">
        <v>194</v>
      </c>
      <c r="F820" s="130">
        <v>30</v>
      </c>
      <c r="G820" s="32">
        <v>84</v>
      </c>
      <c r="H820" s="133">
        <f t="shared" si="114"/>
        <v>93.15</v>
      </c>
      <c r="I820" s="32">
        <f t="shared" si="115"/>
        <v>2520</v>
      </c>
      <c r="J820" s="32">
        <f t="shared" si="116"/>
        <v>2794.5</v>
      </c>
    </row>
    <row r="821" spans="1:10">
      <c r="A821" s="31" t="s">
        <v>1963</v>
      </c>
      <c r="B821" s="31" t="s">
        <v>48</v>
      </c>
      <c r="C821" s="31" t="s">
        <v>1468</v>
      </c>
      <c r="D821" s="40" t="s">
        <v>1469</v>
      </c>
      <c r="E821" s="31" t="s">
        <v>194</v>
      </c>
      <c r="F821" s="130">
        <v>50</v>
      </c>
      <c r="G821" s="32">
        <v>161.41</v>
      </c>
      <c r="H821" s="133">
        <f t="shared" si="114"/>
        <v>178.99</v>
      </c>
      <c r="I821" s="32">
        <f t="shared" si="115"/>
        <v>8070.5</v>
      </c>
      <c r="J821" s="32">
        <f t="shared" si="116"/>
        <v>8949.5</v>
      </c>
    </row>
    <row r="822" spans="1:10">
      <c r="A822" s="31" t="s">
        <v>1964</v>
      </c>
      <c r="B822" s="31" t="s">
        <v>48</v>
      </c>
      <c r="C822" s="31" t="s">
        <v>1470</v>
      </c>
      <c r="D822" s="40" t="s">
        <v>1471</v>
      </c>
      <c r="E822" s="31" t="s">
        <v>194</v>
      </c>
      <c r="F822" s="130">
        <v>15</v>
      </c>
      <c r="G822" s="32">
        <v>60.62</v>
      </c>
      <c r="H822" s="133">
        <f t="shared" si="114"/>
        <v>67.22</v>
      </c>
      <c r="I822" s="32">
        <f t="shared" si="115"/>
        <v>909.3</v>
      </c>
      <c r="J822" s="32">
        <f t="shared" si="116"/>
        <v>1008.3</v>
      </c>
    </row>
    <row r="823" spans="1:10" ht="38.25">
      <c r="A823" s="31" t="s">
        <v>1965</v>
      </c>
      <c r="B823" s="31" t="s">
        <v>48</v>
      </c>
      <c r="C823" s="31" t="s">
        <v>1472</v>
      </c>
      <c r="D823" s="40" t="s">
        <v>1473</v>
      </c>
      <c r="E823" s="31" t="s">
        <v>194</v>
      </c>
      <c r="F823" s="130">
        <v>60</v>
      </c>
      <c r="G823" s="32">
        <v>17.96</v>
      </c>
      <c r="H823" s="133">
        <f t="shared" si="114"/>
        <v>19.920000000000002</v>
      </c>
      <c r="I823" s="32">
        <f t="shared" si="115"/>
        <v>1077.6000000000001</v>
      </c>
      <c r="J823" s="32">
        <f t="shared" si="116"/>
        <v>1195.2</v>
      </c>
    </row>
    <row r="824" spans="1:10">
      <c r="A824" s="31" t="s">
        <v>1966</v>
      </c>
      <c r="B824" s="31" t="s">
        <v>48</v>
      </c>
      <c r="C824" s="31" t="s">
        <v>1474</v>
      </c>
      <c r="D824" s="40" t="s">
        <v>1475</v>
      </c>
      <c r="E824" s="31" t="s">
        <v>194</v>
      </c>
      <c r="F824" s="130">
        <v>60</v>
      </c>
      <c r="G824" s="32">
        <v>52.99</v>
      </c>
      <c r="H824" s="133">
        <f t="shared" si="114"/>
        <v>58.76</v>
      </c>
      <c r="I824" s="32">
        <f t="shared" si="115"/>
        <v>3179.4</v>
      </c>
      <c r="J824" s="32">
        <f t="shared" si="116"/>
        <v>3525.6</v>
      </c>
    </row>
    <row r="825" spans="1:10">
      <c r="A825" s="31" t="s">
        <v>1967</v>
      </c>
      <c r="B825" s="31" t="s">
        <v>48</v>
      </c>
      <c r="C825" s="31" t="s">
        <v>1476</v>
      </c>
      <c r="D825" s="40" t="s">
        <v>1477</v>
      </c>
      <c r="E825" s="31" t="s">
        <v>194</v>
      </c>
      <c r="F825" s="130">
        <v>60</v>
      </c>
      <c r="G825" s="32">
        <v>8.27</v>
      </c>
      <c r="H825" s="133">
        <f t="shared" si="114"/>
        <v>9.17</v>
      </c>
      <c r="I825" s="32">
        <f t="shared" si="115"/>
        <v>496.2</v>
      </c>
      <c r="J825" s="32">
        <f t="shared" si="116"/>
        <v>550.20000000000005</v>
      </c>
    </row>
    <row r="826" spans="1:10">
      <c r="A826" s="31" t="s">
        <v>1968</v>
      </c>
      <c r="B826" s="31" t="s">
        <v>48</v>
      </c>
      <c r="C826" s="31" t="s">
        <v>1478</v>
      </c>
      <c r="D826" s="40" t="s">
        <v>1479</v>
      </c>
      <c r="E826" s="31" t="s">
        <v>194</v>
      </c>
      <c r="F826" s="130">
        <v>100</v>
      </c>
      <c r="G826" s="32">
        <v>9.2100000000000009</v>
      </c>
      <c r="H826" s="133">
        <f t="shared" si="114"/>
        <v>10.210000000000001</v>
      </c>
      <c r="I826" s="32">
        <f t="shared" si="115"/>
        <v>921.00000000000011</v>
      </c>
      <c r="J826" s="32">
        <f t="shared" si="116"/>
        <v>1021.0000000000001</v>
      </c>
    </row>
    <row r="827" spans="1:10">
      <c r="A827" s="31" t="s">
        <v>1969</v>
      </c>
      <c r="B827" s="31" t="s">
        <v>48</v>
      </c>
      <c r="C827" s="31" t="s">
        <v>1480</v>
      </c>
      <c r="D827" s="40" t="s">
        <v>1481</v>
      </c>
      <c r="E827" s="31" t="s">
        <v>194</v>
      </c>
      <c r="F827" s="130">
        <v>300</v>
      </c>
      <c r="G827" s="32">
        <v>15.2</v>
      </c>
      <c r="H827" s="133">
        <f t="shared" si="114"/>
        <v>16.86</v>
      </c>
      <c r="I827" s="32">
        <f t="shared" si="115"/>
        <v>4560</v>
      </c>
      <c r="J827" s="32">
        <f t="shared" si="116"/>
        <v>5058</v>
      </c>
    </row>
    <row r="828" spans="1:10" ht="25.5">
      <c r="A828" s="31" t="s">
        <v>1970</v>
      </c>
      <c r="B828" s="31" t="s">
        <v>48</v>
      </c>
      <c r="C828" s="31" t="s">
        <v>1482</v>
      </c>
      <c r="D828" s="40" t="s">
        <v>1483</v>
      </c>
      <c r="E828" s="31" t="s">
        <v>194</v>
      </c>
      <c r="F828" s="130">
        <v>2000</v>
      </c>
      <c r="G828" s="32">
        <v>14.99</v>
      </c>
      <c r="H828" s="133">
        <f t="shared" ref="H828:H851" si="117">ROUND(G828*(1+$I$5),2)</f>
        <v>16.62</v>
      </c>
      <c r="I828" s="32">
        <f t="shared" ref="I828:I851" si="118">F828*G828</f>
        <v>29980</v>
      </c>
      <c r="J828" s="32">
        <f t="shared" ref="J828:J851" si="119">F828*H828</f>
        <v>33240</v>
      </c>
    </row>
    <row r="829" spans="1:10" ht="25.5">
      <c r="A829" s="31" t="s">
        <v>1971</v>
      </c>
      <c r="B829" s="31" t="s">
        <v>48</v>
      </c>
      <c r="C829" s="31" t="s">
        <v>1484</v>
      </c>
      <c r="D829" s="40" t="s">
        <v>1485</v>
      </c>
      <c r="E829" s="31" t="s">
        <v>194</v>
      </c>
      <c r="F829" s="130">
        <v>800</v>
      </c>
      <c r="G829" s="32">
        <v>12.4</v>
      </c>
      <c r="H829" s="133">
        <f t="shared" si="117"/>
        <v>13.75</v>
      </c>
      <c r="I829" s="32">
        <f t="shared" si="118"/>
        <v>9920</v>
      </c>
      <c r="J829" s="32">
        <f t="shared" si="119"/>
        <v>11000</v>
      </c>
    </row>
    <row r="830" spans="1:10" ht="25.5">
      <c r="A830" s="31" t="s">
        <v>1972</v>
      </c>
      <c r="B830" s="31" t="s">
        <v>48</v>
      </c>
      <c r="C830" s="31" t="s">
        <v>1486</v>
      </c>
      <c r="D830" s="40" t="s">
        <v>1487</v>
      </c>
      <c r="E830" s="31" t="s">
        <v>194</v>
      </c>
      <c r="F830" s="130">
        <v>200</v>
      </c>
      <c r="G830" s="32">
        <v>9.9499999999999993</v>
      </c>
      <c r="H830" s="133">
        <f t="shared" si="117"/>
        <v>11.03</v>
      </c>
      <c r="I830" s="32">
        <f t="shared" si="118"/>
        <v>1989.9999999999998</v>
      </c>
      <c r="J830" s="32">
        <f t="shared" si="119"/>
        <v>2206</v>
      </c>
    </row>
    <row r="831" spans="1:10" ht="25.5">
      <c r="A831" s="31" t="s">
        <v>1973</v>
      </c>
      <c r="B831" s="31" t="s">
        <v>48</v>
      </c>
      <c r="C831" s="31" t="s">
        <v>1488</v>
      </c>
      <c r="D831" s="40" t="s">
        <v>1489</v>
      </c>
      <c r="E831" s="31" t="s">
        <v>194</v>
      </c>
      <c r="F831" s="130">
        <v>3000</v>
      </c>
      <c r="G831" s="32">
        <v>15.99</v>
      </c>
      <c r="H831" s="133">
        <f t="shared" si="117"/>
        <v>17.73</v>
      </c>
      <c r="I831" s="32">
        <f t="shared" si="118"/>
        <v>47970</v>
      </c>
      <c r="J831" s="32">
        <f t="shared" si="119"/>
        <v>53190</v>
      </c>
    </row>
    <row r="832" spans="1:10">
      <c r="A832" s="31" t="s">
        <v>1974</v>
      </c>
      <c r="B832" s="31" t="s">
        <v>48</v>
      </c>
      <c r="C832" s="31" t="s">
        <v>1490</v>
      </c>
      <c r="D832" s="40" t="s">
        <v>1491</v>
      </c>
      <c r="E832" s="31" t="s">
        <v>194</v>
      </c>
      <c r="F832" s="130">
        <v>100</v>
      </c>
      <c r="G832" s="32">
        <v>9.4700000000000006</v>
      </c>
      <c r="H832" s="133">
        <f t="shared" si="117"/>
        <v>10.5</v>
      </c>
      <c r="I832" s="32">
        <f t="shared" si="118"/>
        <v>947.00000000000011</v>
      </c>
      <c r="J832" s="32">
        <f t="shared" si="119"/>
        <v>1050</v>
      </c>
    </row>
    <row r="833" spans="1:10">
      <c r="A833" s="31" t="s">
        <v>1975</v>
      </c>
      <c r="B833" s="31" t="s">
        <v>48</v>
      </c>
      <c r="C833" s="31" t="s">
        <v>1492</v>
      </c>
      <c r="D833" s="40" t="s">
        <v>1493</v>
      </c>
      <c r="E833" s="31" t="s">
        <v>194</v>
      </c>
      <c r="F833" s="130">
        <v>300</v>
      </c>
      <c r="G833" s="32">
        <v>11.66</v>
      </c>
      <c r="H833" s="133">
        <f t="shared" si="117"/>
        <v>12.93</v>
      </c>
      <c r="I833" s="32">
        <f t="shared" si="118"/>
        <v>3498</v>
      </c>
      <c r="J833" s="32">
        <f t="shared" si="119"/>
        <v>3879</v>
      </c>
    </row>
    <row r="834" spans="1:10">
      <c r="A834" s="31" t="s">
        <v>1976</v>
      </c>
      <c r="B834" s="31" t="s">
        <v>48</v>
      </c>
      <c r="C834" s="31" t="s">
        <v>1494</v>
      </c>
      <c r="D834" s="40" t="s">
        <v>1495</v>
      </c>
      <c r="E834" s="31" t="s">
        <v>194</v>
      </c>
      <c r="F834" s="130">
        <v>100</v>
      </c>
      <c r="G834" s="32">
        <v>23.82</v>
      </c>
      <c r="H834" s="133">
        <f t="shared" si="117"/>
        <v>26.41</v>
      </c>
      <c r="I834" s="32">
        <f t="shared" si="118"/>
        <v>2382</v>
      </c>
      <c r="J834" s="32">
        <f t="shared" si="119"/>
        <v>2641</v>
      </c>
    </row>
    <row r="835" spans="1:10">
      <c r="A835" s="31" t="s">
        <v>1977</v>
      </c>
      <c r="B835" s="31" t="s">
        <v>48</v>
      </c>
      <c r="C835" s="31" t="s">
        <v>1496</v>
      </c>
      <c r="D835" s="40" t="s">
        <v>1497</v>
      </c>
      <c r="E835" s="31" t="s">
        <v>194</v>
      </c>
      <c r="F835" s="130">
        <v>500</v>
      </c>
      <c r="G835" s="32">
        <v>12.7</v>
      </c>
      <c r="H835" s="133">
        <f t="shared" si="117"/>
        <v>14.08</v>
      </c>
      <c r="I835" s="32">
        <f t="shared" si="118"/>
        <v>6350</v>
      </c>
      <c r="J835" s="32">
        <f t="shared" si="119"/>
        <v>7040</v>
      </c>
    </row>
    <row r="836" spans="1:10">
      <c r="A836" s="31" t="s">
        <v>1978</v>
      </c>
      <c r="B836" s="31" t="s">
        <v>48</v>
      </c>
      <c r="C836" s="31" t="s">
        <v>1498</v>
      </c>
      <c r="D836" s="40" t="s">
        <v>1499</v>
      </c>
      <c r="E836" s="31" t="s">
        <v>194</v>
      </c>
      <c r="F836" s="130">
        <v>30</v>
      </c>
      <c r="G836" s="32">
        <v>11.54</v>
      </c>
      <c r="H836" s="133">
        <f t="shared" si="117"/>
        <v>12.8</v>
      </c>
      <c r="I836" s="32">
        <f t="shared" si="118"/>
        <v>346.2</v>
      </c>
      <c r="J836" s="32">
        <f t="shared" si="119"/>
        <v>384</v>
      </c>
    </row>
    <row r="837" spans="1:10">
      <c r="A837" s="31" t="s">
        <v>1979</v>
      </c>
      <c r="B837" s="31" t="s">
        <v>48</v>
      </c>
      <c r="C837" s="31" t="s">
        <v>1500</v>
      </c>
      <c r="D837" s="40" t="s">
        <v>1501</v>
      </c>
      <c r="E837" s="31" t="s">
        <v>194</v>
      </c>
      <c r="F837" s="130">
        <v>30</v>
      </c>
      <c r="G837" s="32">
        <v>20.2</v>
      </c>
      <c r="H837" s="133">
        <f t="shared" si="117"/>
        <v>22.4</v>
      </c>
      <c r="I837" s="32">
        <f t="shared" si="118"/>
        <v>606</v>
      </c>
      <c r="J837" s="32">
        <f t="shared" si="119"/>
        <v>672</v>
      </c>
    </row>
    <row r="838" spans="1:10">
      <c r="A838" s="31" t="s">
        <v>1980</v>
      </c>
      <c r="B838" s="31" t="s">
        <v>48</v>
      </c>
      <c r="C838" s="31" t="s">
        <v>1502</v>
      </c>
      <c r="D838" s="40" t="s">
        <v>1503</v>
      </c>
      <c r="E838" s="31" t="s">
        <v>194</v>
      </c>
      <c r="F838" s="130">
        <v>30</v>
      </c>
      <c r="G838" s="32">
        <v>18.649999999999999</v>
      </c>
      <c r="H838" s="133">
        <f t="shared" si="117"/>
        <v>20.68</v>
      </c>
      <c r="I838" s="32">
        <f t="shared" si="118"/>
        <v>559.5</v>
      </c>
      <c r="J838" s="32">
        <f t="shared" si="119"/>
        <v>620.4</v>
      </c>
    </row>
    <row r="839" spans="1:10">
      <c r="A839" s="31" t="s">
        <v>1981</v>
      </c>
      <c r="B839" s="31" t="s">
        <v>48</v>
      </c>
      <c r="C839" s="31" t="s">
        <v>1504</v>
      </c>
      <c r="D839" s="40" t="s">
        <v>1505</v>
      </c>
      <c r="E839" s="31" t="s">
        <v>194</v>
      </c>
      <c r="F839" s="130">
        <v>30</v>
      </c>
      <c r="G839" s="32">
        <v>32.92</v>
      </c>
      <c r="H839" s="133">
        <f t="shared" si="117"/>
        <v>36.51</v>
      </c>
      <c r="I839" s="32">
        <f t="shared" si="118"/>
        <v>987.6</v>
      </c>
      <c r="J839" s="32">
        <f t="shared" si="119"/>
        <v>1095.3</v>
      </c>
    </row>
    <row r="840" spans="1:10">
      <c r="A840" s="31" t="s">
        <v>1982</v>
      </c>
      <c r="B840" s="31" t="s">
        <v>48</v>
      </c>
      <c r="C840" s="31" t="s">
        <v>1506</v>
      </c>
      <c r="D840" s="40" t="s">
        <v>1507</v>
      </c>
      <c r="E840" s="31" t="s">
        <v>194</v>
      </c>
      <c r="F840" s="130">
        <v>30</v>
      </c>
      <c r="G840" s="32">
        <v>35.26</v>
      </c>
      <c r="H840" s="133">
        <f t="shared" si="117"/>
        <v>39.1</v>
      </c>
      <c r="I840" s="32">
        <f t="shared" si="118"/>
        <v>1057.8</v>
      </c>
      <c r="J840" s="32">
        <f t="shared" si="119"/>
        <v>1173</v>
      </c>
    </row>
    <row r="841" spans="1:10">
      <c r="A841" s="31" t="s">
        <v>1983</v>
      </c>
      <c r="B841" s="31" t="s">
        <v>48</v>
      </c>
      <c r="C841" s="31" t="s">
        <v>1508</v>
      </c>
      <c r="D841" s="40" t="s">
        <v>1509</v>
      </c>
      <c r="E841" s="31" t="s">
        <v>194</v>
      </c>
      <c r="F841" s="130">
        <v>30</v>
      </c>
      <c r="G841" s="32">
        <v>43.02</v>
      </c>
      <c r="H841" s="133">
        <f t="shared" si="117"/>
        <v>47.71</v>
      </c>
      <c r="I841" s="32">
        <f t="shared" si="118"/>
        <v>1290.6000000000001</v>
      </c>
      <c r="J841" s="32">
        <f t="shared" si="119"/>
        <v>1431.3</v>
      </c>
    </row>
    <row r="842" spans="1:10" ht="25.5">
      <c r="A842" s="31" t="s">
        <v>1984</v>
      </c>
      <c r="B842" s="31" t="s">
        <v>1157</v>
      </c>
      <c r="C842" s="31">
        <v>12388</v>
      </c>
      <c r="D842" s="40" t="s">
        <v>1730</v>
      </c>
      <c r="E842" s="31" t="s">
        <v>194</v>
      </c>
      <c r="F842" s="130">
        <v>6</v>
      </c>
      <c r="G842" s="32">
        <v>194.17</v>
      </c>
      <c r="H842" s="133">
        <f t="shared" si="117"/>
        <v>215.32</v>
      </c>
      <c r="I842" s="32">
        <f t="shared" si="118"/>
        <v>1165.02</v>
      </c>
      <c r="J842" s="32">
        <f t="shared" si="119"/>
        <v>1291.92</v>
      </c>
    </row>
    <row r="843" spans="1:10">
      <c r="A843" s="31" t="s">
        <v>1985</v>
      </c>
      <c r="B843" s="31" t="s">
        <v>48</v>
      </c>
      <c r="C843" s="31" t="s">
        <v>1731</v>
      </c>
      <c r="D843" s="40" t="s">
        <v>1732</v>
      </c>
      <c r="E843" s="31" t="s">
        <v>194</v>
      </c>
      <c r="F843" s="130">
        <v>6</v>
      </c>
      <c r="G843" s="32">
        <v>185.14</v>
      </c>
      <c r="H843" s="133">
        <f t="shared" si="117"/>
        <v>205.3</v>
      </c>
      <c r="I843" s="32">
        <f t="shared" si="118"/>
        <v>1110.8399999999999</v>
      </c>
      <c r="J843" s="32">
        <f t="shared" si="119"/>
        <v>1231.8000000000002</v>
      </c>
    </row>
    <row r="844" spans="1:10">
      <c r="A844" s="31" t="s">
        <v>1986</v>
      </c>
      <c r="B844" s="31" t="s">
        <v>48</v>
      </c>
      <c r="C844" s="31" t="s">
        <v>1733</v>
      </c>
      <c r="D844" s="40" t="s">
        <v>1734</v>
      </c>
      <c r="E844" s="31" t="s">
        <v>194</v>
      </c>
      <c r="F844" s="130">
        <v>6</v>
      </c>
      <c r="G844" s="32">
        <v>288</v>
      </c>
      <c r="H844" s="133">
        <f t="shared" si="117"/>
        <v>319.36</v>
      </c>
      <c r="I844" s="32">
        <f t="shared" si="118"/>
        <v>1728</v>
      </c>
      <c r="J844" s="32">
        <f t="shared" si="119"/>
        <v>1916.16</v>
      </c>
    </row>
    <row r="845" spans="1:10" ht="25.5">
      <c r="A845" s="31" t="s">
        <v>1987</v>
      </c>
      <c r="B845" s="31" t="s">
        <v>1157</v>
      </c>
      <c r="C845" s="31">
        <v>11821</v>
      </c>
      <c r="D845" s="40" t="s">
        <v>1895</v>
      </c>
      <c r="E845" s="31" t="s">
        <v>194</v>
      </c>
      <c r="F845" s="130">
        <v>100</v>
      </c>
      <c r="G845" s="32">
        <v>7.8</v>
      </c>
      <c r="H845" s="133">
        <f t="shared" si="117"/>
        <v>8.65</v>
      </c>
      <c r="I845" s="32">
        <f t="shared" si="118"/>
        <v>780</v>
      </c>
      <c r="J845" s="32">
        <f t="shared" si="119"/>
        <v>865</v>
      </c>
    </row>
    <row r="846" spans="1:10" ht="25.5">
      <c r="A846" s="31" t="s">
        <v>1988</v>
      </c>
      <c r="B846" s="31" t="s">
        <v>1157</v>
      </c>
      <c r="C846" s="31">
        <v>1562</v>
      </c>
      <c r="D846" s="40" t="s">
        <v>1896</v>
      </c>
      <c r="E846" s="31" t="s">
        <v>194</v>
      </c>
      <c r="F846" s="130">
        <v>20</v>
      </c>
      <c r="G846" s="32">
        <v>12.77</v>
      </c>
      <c r="H846" s="133">
        <f t="shared" si="117"/>
        <v>14.16</v>
      </c>
      <c r="I846" s="32">
        <f t="shared" si="118"/>
        <v>255.39999999999998</v>
      </c>
      <c r="J846" s="32">
        <f t="shared" si="119"/>
        <v>283.2</v>
      </c>
    </row>
    <row r="847" spans="1:10" ht="25.5">
      <c r="A847" s="31" t="s">
        <v>1989</v>
      </c>
      <c r="B847" s="31" t="s">
        <v>1157</v>
      </c>
      <c r="C847" s="31">
        <v>1550</v>
      </c>
      <c r="D847" s="40" t="s">
        <v>1897</v>
      </c>
      <c r="E847" s="31" t="s">
        <v>194</v>
      </c>
      <c r="F847" s="130">
        <v>100</v>
      </c>
      <c r="G847" s="32">
        <v>6.33</v>
      </c>
      <c r="H847" s="133">
        <f t="shared" si="117"/>
        <v>7.02</v>
      </c>
      <c r="I847" s="32">
        <f t="shared" si="118"/>
        <v>633</v>
      </c>
      <c r="J847" s="32">
        <f t="shared" si="119"/>
        <v>702</v>
      </c>
    </row>
    <row r="848" spans="1:10" ht="25.5">
      <c r="A848" s="31" t="s">
        <v>1990</v>
      </c>
      <c r="B848" s="31" t="s">
        <v>1157</v>
      </c>
      <c r="C848" s="31">
        <v>11862</v>
      </c>
      <c r="D848" s="40" t="s">
        <v>1898</v>
      </c>
      <c r="E848" s="31" t="s">
        <v>194</v>
      </c>
      <c r="F848" s="130">
        <v>20</v>
      </c>
      <c r="G848" s="32">
        <v>11.1</v>
      </c>
      <c r="H848" s="133">
        <f t="shared" si="117"/>
        <v>12.31</v>
      </c>
      <c r="I848" s="32">
        <f t="shared" si="118"/>
        <v>222</v>
      </c>
      <c r="J848" s="32">
        <f t="shared" si="119"/>
        <v>246.20000000000002</v>
      </c>
    </row>
    <row r="849" spans="1:10" ht="25.5">
      <c r="A849" s="31" t="s">
        <v>1991</v>
      </c>
      <c r="B849" s="31" t="s">
        <v>1157</v>
      </c>
      <c r="C849" s="31">
        <v>20111</v>
      </c>
      <c r="D849" s="40" t="s">
        <v>1593</v>
      </c>
      <c r="E849" s="31" t="s">
        <v>194</v>
      </c>
      <c r="F849" s="130">
        <v>300</v>
      </c>
      <c r="G849" s="32">
        <v>8.08</v>
      </c>
      <c r="H849" s="133">
        <f t="shared" si="117"/>
        <v>8.9600000000000009</v>
      </c>
      <c r="I849" s="32">
        <f t="shared" si="118"/>
        <v>2424</v>
      </c>
      <c r="J849" s="32">
        <f t="shared" si="119"/>
        <v>2688.0000000000005</v>
      </c>
    </row>
    <row r="850" spans="1:10">
      <c r="A850" s="31" t="s">
        <v>1992</v>
      </c>
      <c r="B850" s="31" t="s">
        <v>1157</v>
      </c>
      <c r="C850" s="31">
        <v>404</v>
      </c>
      <c r="D850" s="40" t="s">
        <v>1904</v>
      </c>
      <c r="E850" s="31" t="s">
        <v>26</v>
      </c>
      <c r="F850" s="130">
        <v>100</v>
      </c>
      <c r="G850" s="32">
        <v>1.1000000000000001</v>
      </c>
      <c r="H850" s="133">
        <f t="shared" si="117"/>
        <v>1.22</v>
      </c>
      <c r="I850" s="32">
        <f t="shared" si="118"/>
        <v>110.00000000000001</v>
      </c>
      <c r="J850" s="32">
        <f t="shared" si="119"/>
        <v>122</v>
      </c>
    </row>
    <row r="851" spans="1:10">
      <c r="A851" s="31" t="s">
        <v>1995</v>
      </c>
      <c r="B851" s="31" t="s">
        <v>1312</v>
      </c>
      <c r="C851" s="31">
        <v>10</v>
      </c>
      <c r="D851" s="40" t="s">
        <v>1608</v>
      </c>
      <c r="E851" s="31" t="s">
        <v>194</v>
      </c>
      <c r="F851" s="130">
        <v>500</v>
      </c>
      <c r="G851" s="32">
        <v>9.52</v>
      </c>
      <c r="H851" s="133">
        <f t="shared" si="117"/>
        <v>10.56</v>
      </c>
      <c r="I851" s="32">
        <f t="shared" si="118"/>
        <v>4760</v>
      </c>
      <c r="J851" s="32">
        <f t="shared" si="119"/>
        <v>5280</v>
      </c>
    </row>
    <row r="852" spans="1:10">
      <c r="A852" s="33" t="s">
        <v>2777</v>
      </c>
      <c r="B852" s="29"/>
      <c r="C852" s="29"/>
      <c r="D852" s="39" t="s">
        <v>1510</v>
      </c>
      <c r="E852" s="29"/>
      <c r="F852" s="131"/>
      <c r="G852" s="30"/>
      <c r="H852" s="30"/>
      <c r="I852" s="30">
        <f>SUBTOTAL(9,I853:I868)</f>
        <v>172533.1</v>
      </c>
      <c r="J852" s="30">
        <f>SUBTOTAL(9,J853:J868)</f>
        <v>191333</v>
      </c>
    </row>
    <row r="853" spans="1:10">
      <c r="A853" s="37" t="s">
        <v>2686</v>
      </c>
      <c r="B853" s="31" t="s">
        <v>48</v>
      </c>
      <c r="C853" s="31" t="s">
        <v>1511</v>
      </c>
      <c r="D853" s="40" t="s">
        <v>1512</v>
      </c>
      <c r="E853" s="31" t="s">
        <v>1513</v>
      </c>
      <c r="F853" s="130">
        <v>100</v>
      </c>
      <c r="G853" s="32">
        <v>259.89999999999998</v>
      </c>
      <c r="H853" s="133">
        <f t="shared" ref="H853:H868" si="120">ROUND(G853*(1+$I$5),2)</f>
        <v>288.2</v>
      </c>
      <c r="I853" s="32">
        <f t="shared" ref="I853:I868" si="121">F853*G853</f>
        <v>25989.999999999996</v>
      </c>
      <c r="J853" s="32">
        <f t="shared" ref="J853:J868" si="122">F853*H853</f>
        <v>28820</v>
      </c>
    </row>
    <row r="854" spans="1:10">
      <c r="A854" s="37" t="s">
        <v>2687</v>
      </c>
      <c r="B854" s="31" t="s">
        <v>48</v>
      </c>
      <c r="C854" s="31" t="s">
        <v>1514</v>
      </c>
      <c r="D854" s="40" t="s">
        <v>1515</v>
      </c>
      <c r="E854" s="31" t="s">
        <v>1513</v>
      </c>
      <c r="F854" s="130">
        <v>100</v>
      </c>
      <c r="G854" s="32">
        <v>199.9</v>
      </c>
      <c r="H854" s="133">
        <f t="shared" si="120"/>
        <v>221.67</v>
      </c>
      <c r="I854" s="32">
        <f t="shared" si="121"/>
        <v>19990</v>
      </c>
      <c r="J854" s="32">
        <f t="shared" si="122"/>
        <v>22167</v>
      </c>
    </row>
    <row r="855" spans="1:10">
      <c r="A855" s="37" t="s">
        <v>2688</v>
      </c>
      <c r="B855" s="31" t="s">
        <v>48</v>
      </c>
      <c r="C855" s="31" t="s">
        <v>1516</v>
      </c>
      <c r="D855" s="40" t="s">
        <v>1517</v>
      </c>
      <c r="E855" s="31" t="s">
        <v>1513</v>
      </c>
      <c r="F855" s="130">
        <v>100</v>
      </c>
      <c r="G855" s="32">
        <v>259.89999999999998</v>
      </c>
      <c r="H855" s="133">
        <f t="shared" si="120"/>
        <v>288.2</v>
      </c>
      <c r="I855" s="32">
        <f t="shared" si="121"/>
        <v>25989.999999999996</v>
      </c>
      <c r="J855" s="32">
        <f t="shared" si="122"/>
        <v>28820</v>
      </c>
    </row>
    <row r="856" spans="1:10" ht="25.5">
      <c r="A856" s="146" t="s">
        <v>2689</v>
      </c>
      <c r="B856" s="141" t="s">
        <v>7</v>
      </c>
      <c r="C856" s="147" t="s">
        <v>1518</v>
      </c>
      <c r="D856" s="142" t="s">
        <v>1519</v>
      </c>
      <c r="E856" s="141" t="s">
        <v>1520</v>
      </c>
      <c r="F856" s="143">
        <v>1800</v>
      </c>
      <c r="G856" s="144">
        <v>17.86</v>
      </c>
      <c r="H856" s="145">
        <f t="shared" si="120"/>
        <v>19.809999999999999</v>
      </c>
      <c r="I856" s="144">
        <f t="shared" si="121"/>
        <v>32148</v>
      </c>
      <c r="J856" s="144">
        <f t="shared" si="122"/>
        <v>35658</v>
      </c>
    </row>
    <row r="857" spans="1:10">
      <c r="A857" s="37" t="s">
        <v>2690</v>
      </c>
      <c r="B857" s="31" t="s">
        <v>48</v>
      </c>
      <c r="C857" s="31" t="s">
        <v>1521</v>
      </c>
      <c r="D857" s="40" t="s">
        <v>1522</v>
      </c>
      <c r="E857" s="31" t="s">
        <v>1523</v>
      </c>
      <c r="F857" s="130">
        <v>100</v>
      </c>
      <c r="G857" s="32">
        <v>92.9</v>
      </c>
      <c r="H857" s="133">
        <f t="shared" si="120"/>
        <v>103.02</v>
      </c>
      <c r="I857" s="32">
        <f t="shared" si="121"/>
        <v>9290</v>
      </c>
      <c r="J857" s="32">
        <f t="shared" si="122"/>
        <v>10302</v>
      </c>
    </row>
    <row r="858" spans="1:10">
      <c r="A858" s="37" t="s">
        <v>2691</v>
      </c>
      <c r="B858" s="31" t="s">
        <v>48</v>
      </c>
      <c r="C858" s="31" t="s">
        <v>1524</v>
      </c>
      <c r="D858" s="40" t="s">
        <v>1525</v>
      </c>
      <c r="E858" s="31" t="s">
        <v>1523</v>
      </c>
      <c r="F858" s="130">
        <v>25</v>
      </c>
      <c r="G858" s="32">
        <v>96.9</v>
      </c>
      <c r="H858" s="133">
        <f t="shared" si="120"/>
        <v>107.45</v>
      </c>
      <c r="I858" s="32">
        <f t="shared" si="121"/>
        <v>2422.5</v>
      </c>
      <c r="J858" s="32">
        <f t="shared" si="122"/>
        <v>2686.25</v>
      </c>
    </row>
    <row r="859" spans="1:10">
      <c r="A859" s="37" t="s">
        <v>2692</v>
      </c>
      <c r="B859" s="31" t="s">
        <v>48</v>
      </c>
      <c r="C859" s="31" t="s">
        <v>1526</v>
      </c>
      <c r="D859" s="40" t="s">
        <v>1527</v>
      </c>
      <c r="E859" s="31" t="s">
        <v>1513</v>
      </c>
      <c r="F859" s="130">
        <v>50</v>
      </c>
      <c r="G859" s="32">
        <v>181.93</v>
      </c>
      <c r="H859" s="133">
        <f t="shared" si="120"/>
        <v>201.74</v>
      </c>
      <c r="I859" s="32">
        <f t="shared" si="121"/>
        <v>9096.5</v>
      </c>
      <c r="J859" s="32">
        <f t="shared" si="122"/>
        <v>10087</v>
      </c>
    </row>
    <row r="860" spans="1:10">
      <c r="A860" s="37" t="s">
        <v>2693</v>
      </c>
      <c r="B860" s="31" t="s">
        <v>48</v>
      </c>
      <c r="C860" s="31" t="s">
        <v>1528</v>
      </c>
      <c r="D860" s="40" t="s">
        <v>1529</v>
      </c>
      <c r="E860" s="31" t="s">
        <v>1513</v>
      </c>
      <c r="F860" s="130">
        <v>200</v>
      </c>
      <c r="G860" s="32">
        <v>72.900000000000006</v>
      </c>
      <c r="H860" s="133">
        <f t="shared" si="120"/>
        <v>80.84</v>
      </c>
      <c r="I860" s="32">
        <f t="shared" si="121"/>
        <v>14580.000000000002</v>
      </c>
      <c r="J860" s="32">
        <f t="shared" si="122"/>
        <v>16168</v>
      </c>
    </row>
    <row r="861" spans="1:10">
      <c r="A861" s="37" t="s">
        <v>2694</v>
      </c>
      <c r="B861" s="31" t="s">
        <v>48</v>
      </c>
      <c r="C861" s="31" t="s">
        <v>1530</v>
      </c>
      <c r="D861" s="40" t="s">
        <v>1531</v>
      </c>
      <c r="E861" s="31" t="s">
        <v>194</v>
      </c>
      <c r="F861" s="130">
        <v>75</v>
      </c>
      <c r="G861" s="32">
        <v>14.32</v>
      </c>
      <c r="H861" s="133">
        <f t="shared" si="120"/>
        <v>15.88</v>
      </c>
      <c r="I861" s="32">
        <f t="shared" si="121"/>
        <v>1074</v>
      </c>
      <c r="J861" s="32">
        <f t="shared" si="122"/>
        <v>1191</v>
      </c>
    </row>
    <row r="862" spans="1:10">
      <c r="A862" s="37" t="s">
        <v>2695</v>
      </c>
      <c r="B862" s="31" t="s">
        <v>48</v>
      </c>
      <c r="C862" s="31" t="s">
        <v>1532</v>
      </c>
      <c r="D862" s="40" t="s">
        <v>1533</v>
      </c>
      <c r="E862" s="31" t="s">
        <v>1513</v>
      </c>
      <c r="F862" s="130">
        <v>50</v>
      </c>
      <c r="G862" s="32">
        <v>229.9</v>
      </c>
      <c r="H862" s="133">
        <f t="shared" si="120"/>
        <v>254.94</v>
      </c>
      <c r="I862" s="32">
        <f t="shared" si="121"/>
        <v>11495</v>
      </c>
      <c r="J862" s="32">
        <f t="shared" si="122"/>
        <v>12747</v>
      </c>
    </row>
    <row r="863" spans="1:10">
      <c r="A863" s="37" t="s">
        <v>2696</v>
      </c>
      <c r="B863" s="31" t="s">
        <v>48</v>
      </c>
      <c r="C863" s="31" t="s">
        <v>1534</v>
      </c>
      <c r="D863" s="40" t="s">
        <v>1535</v>
      </c>
      <c r="E863" s="31" t="s">
        <v>1513</v>
      </c>
      <c r="F863" s="130">
        <v>75</v>
      </c>
      <c r="G863" s="32">
        <v>129.9</v>
      </c>
      <c r="H863" s="133">
        <f t="shared" si="120"/>
        <v>144.05000000000001</v>
      </c>
      <c r="I863" s="32">
        <f t="shared" si="121"/>
        <v>9742.5</v>
      </c>
      <c r="J863" s="32">
        <f t="shared" si="122"/>
        <v>10803.75</v>
      </c>
    </row>
    <row r="864" spans="1:10">
      <c r="A864" s="37" t="s">
        <v>2697</v>
      </c>
      <c r="B864" s="31" t="s">
        <v>48</v>
      </c>
      <c r="C864" s="31" t="s">
        <v>1536</v>
      </c>
      <c r="D864" s="40" t="s">
        <v>1537</v>
      </c>
      <c r="E864" s="31" t="s">
        <v>1523</v>
      </c>
      <c r="F864" s="130">
        <v>80</v>
      </c>
      <c r="G864" s="32">
        <v>110.42</v>
      </c>
      <c r="H864" s="133">
        <f t="shared" si="120"/>
        <v>122.45</v>
      </c>
      <c r="I864" s="32">
        <f t="shared" si="121"/>
        <v>8833.6</v>
      </c>
      <c r="J864" s="32">
        <f t="shared" si="122"/>
        <v>9796</v>
      </c>
    </row>
    <row r="865" spans="1:10">
      <c r="A865" s="37" t="s">
        <v>2698</v>
      </c>
      <c r="B865" s="31" t="s">
        <v>48</v>
      </c>
      <c r="C865" s="31" t="s">
        <v>1538</v>
      </c>
      <c r="D865" s="40" t="s">
        <v>1539</v>
      </c>
      <c r="E865" s="31" t="s">
        <v>1513</v>
      </c>
      <c r="F865" s="130">
        <v>50</v>
      </c>
      <c r="G865" s="32">
        <v>9.6999999999999993</v>
      </c>
      <c r="H865" s="133">
        <f t="shared" si="120"/>
        <v>10.76</v>
      </c>
      <c r="I865" s="32">
        <f t="shared" si="121"/>
        <v>484.99999999999994</v>
      </c>
      <c r="J865" s="32">
        <f t="shared" si="122"/>
        <v>538</v>
      </c>
    </row>
    <row r="866" spans="1:10">
      <c r="A866" s="37" t="s">
        <v>2699</v>
      </c>
      <c r="B866" s="31" t="s">
        <v>48</v>
      </c>
      <c r="C866" s="31" t="s">
        <v>1540</v>
      </c>
      <c r="D866" s="40" t="s">
        <v>1541</v>
      </c>
      <c r="E866" s="31" t="s">
        <v>194</v>
      </c>
      <c r="F866" s="130">
        <v>300</v>
      </c>
      <c r="G866" s="32">
        <v>1.62</v>
      </c>
      <c r="H866" s="133">
        <f t="shared" si="120"/>
        <v>1.8</v>
      </c>
      <c r="I866" s="32">
        <f t="shared" si="121"/>
        <v>486.00000000000006</v>
      </c>
      <c r="J866" s="32">
        <f t="shared" si="122"/>
        <v>540</v>
      </c>
    </row>
    <row r="867" spans="1:10">
      <c r="A867" s="37" t="s">
        <v>2700</v>
      </c>
      <c r="B867" s="31" t="s">
        <v>48</v>
      </c>
      <c r="C867" s="31" t="s">
        <v>1542</v>
      </c>
      <c r="D867" s="40" t="s">
        <v>1543</v>
      </c>
      <c r="E867" s="31" t="s">
        <v>194</v>
      </c>
      <c r="F867" s="130">
        <v>200</v>
      </c>
      <c r="G867" s="32">
        <v>0.74</v>
      </c>
      <c r="H867" s="133">
        <f t="shared" si="120"/>
        <v>0.82</v>
      </c>
      <c r="I867" s="32">
        <f t="shared" si="121"/>
        <v>148</v>
      </c>
      <c r="J867" s="32">
        <f t="shared" si="122"/>
        <v>164</v>
      </c>
    </row>
    <row r="868" spans="1:10">
      <c r="A868" s="37" t="s">
        <v>2701</v>
      </c>
      <c r="B868" s="31" t="s">
        <v>1157</v>
      </c>
      <c r="C868" s="31">
        <v>12815</v>
      </c>
      <c r="D868" s="40" t="s">
        <v>1544</v>
      </c>
      <c r="E868" s="31" t="s">
        <v>194</v>
      </c>
      <c r="F868" s="130">
        <v>100</v>
      </c>
      <c r="G868" s="32">
        <v>7.62</v>
      </c>
      <c r="H868" s="133">
        <f t="shared" si="120"/>
        <v>8.4499999999999993</v>
      </c>
      <c r="I868" s="32">
        <f t="shared" si="121"/>
        <v>762</v>
      </c>
      <c r="J868" s="32">
        <f t="shared" si="122"/>
        <v>844.99999999999989</v>
      </c>
    </row>
    <row r="869" spans="1:10">
      <c r="A869" s="33" t="s">
        <v>2778</v>
      </c>
      <c r="B869" s="29"/>
      <c r="C869" s="29"/>
      <c r="D869" s="39" t="s">
        <v>1546</v>
      </c>
      <c r="E869" s="29"/>
      <c r="F869" s="131"/>
      <c r="G869" s="30"/>
      <c r="H869" s="30"/>
      <c r="I869" s="30">
        <f>SUBTOTAL(9,I870:I873)</f>
        <v>422.2</v>
      </c>
      <c r="J869" s="30">
        <f>SUBTOTAL(9,J870:J873)</f>
        <v>468.3</v>
      </c>
    </row>
    <row r="870" spans="1:10">
      <c r="A870" s="31" t="s">
        <v>2702</v>
      </c>
      <c r="B870" s="31" t="s">
        <v>48</v>
      </c>
      <c r="C870" s="31" t="s">
        <v>1547</v>
      </c>
      <c r="D870" s="40" t="s">
        <v>1548</v>
      </c>
      <c r="E870" s="31" t="s">
        <v>887</v>
      </c>
      <c r="F870" s="130">
        <v>10</v>
      </c>
      <c r="G870" s="32">
        <v>9.9</v>
      </c>
      <c r="H870" s="133">
        <f>ROUND(G870*(1+$I$5),2)</f>
        <v>10.98</v>
      </c>
      <c r="I870" s="32">
        <f>F870*G870</f>
        <v>99</v>
      </c>
      <c r="J870" s="32">
        <f>F870*H870</f>
        <v>109.80000000000001</v>
      </c>
    </row>
    <row r="871" spans="1:10">
      <c r="A871" s="31" t="s">
        <v>2703</v>
      </c>
      <c r="B871" s="31" t="s">
        <v>1157</v>
      </c>
      <c r="C871" s="31">
        <v>5068</v>
      </c>
      <c r="D871" s="40" t="s">
        <v>1549</v>
      </c>
      <c r="E871" s="31" t="s">
        <v>887</v>
      </c>
      <c r="F871" s="130">
        <v>10</v>
      </c>
      <c r="G871" s="32">
        <v>13.12</v>
      </c>
      <c r="H871" s="133">
        <f>ROUND(G871*(1+$I$5),2)</f>
        <v>14.55</v>
      </c>
      <c r="I871" s="32">
        <f>F871*G871</f>
        <v>131.19999999999999</v>
      </c>
      <c r="J871" s="32">
        <f>F871*H871</f>
        <v>145.5</v>
      </c>
    </row>
    <row r="872" spans="1:10">
      <c r="A872" s="31" t="s">
        <v>2704</v>
      </c>
      <c r="B872" s="31" t="s">
        <v>48</v>
      </c>
      <c r="C872" s="31" t="s">
        <v>1550</v>
      </c>
      <c r="D872" s="40" t="s">
        <v>1551</v>
      </c>
      <c r="E872" s="31" t="s">
        <v>194</v>
      </c>
      <c r="F872" s="130">
        <v>100</v>
      </c>
      <c r="G872" s="32">
        <v>1.08</v>
      </c>
      <c r="H872" s="133">
        <f>ROUND(G872*(1+$I$5),2)</f>
        <v>1.2</v>
      </c>
      <c r="I872" s="32">
        <f>F872*G872</f>
        <v>108</v>
      </c>
      <c r="J872" s="32">
        <f>F872*H872</f>
        <v>120</v>
      </c>
    </row>
    <row r="873" spans="1:10">
      <c r="A873" s="31" t="s">
        <v>2705</v>
      </c>
      <c r="B873" s="31" t="s">
        <v>48</v>
      </c>
      <c r="C873" s="31" t="s">
        <v>1552</v>
      </c>
      <c r="D873" s="40" t="s">
        <v>1553</v>
      </c>
      <c r="E873" s="31" t="s">
        <v>194</v>
      </c>
      <c r="F873" s="130">
        <v>300</v>
      </c>
      <c r="G873" s="32">
        <v>0.28000000000000003</v>
      </c>
      <c r="H873" s="133">
        <f>ROUND(G873*(1+$I$5),2)</f>
        <v>0.31</v>
      </c>
      <c r="I873" s="32">
        <f>F873*G873</f>
        <v>84.000000000000014</v>
      </c>
      <c r="J873" s="32">
        <f>F873*H873</f>
        <v>93</v>
      </c>
    </row>
    <row r="874" spans="1:10">
      <c r="A874" s="33" t="s">
        <v>2779</v>
      </c>
      <c r="B874" s="29"/>
      <c r="C874" s="29"/>
      <c r="D874" s="39" t="s">
        <v>670</v>
      </c>
      <c r="E874" s="29"/>
      <c r="F874" s="131"/>
      <c r="G874" s="30"/>
      <c r="H874" s="30"/>
      <c r="I874" s="30">
        <f>SUBTOTAL(9,I875:I887)</f>
        <v>172175.73200000002</v>
      </c>
      <c r="J874" s="30">
        <f>SUBTOTAL(9,J875:J887)</f>
        <v>190925.34759999998</v>
      </c>
    </row>
    <row r="875" spans="1:10">
      <c r="A875" s="34" t="s">
        <v>2706</v>
      </c>
      <c r="B875" s="31" t="s">
        <v>1157</v>
      </c>
      <c r="C875" s="31">
        <v>11002</v>
      </c>
      <c r="D875" s="40" t="s">
        <v>1162</v>
      </c>
      <c r="E875" s="31" t="s">
        <v>887</v>
      </c>
      <c r="F875" s="130">
        <v>30</v>
      </c>
      <c r="G875" s="32">
        <v>33.22</v>
      </c>
      <c r="H875" s="133">
        <f t="shared" ref="H875:H887" si="123">ROUND(G875*(1+$I$5),2)</f>
        <v>36.840000000000003</v>
      </c>
      <c r="I875" s="32">
        <f t="shared" ref="I875:I887" si="124">F875*G875</f>
        <v>996.59999999999991</v>
      </c>
      <c r="J875" s="32">
        <f t="shared" ref="J875:J887" si="125">F875*H875</f>
        <v>1105.2</v>
      </c>
    </row>
    <row r="876" spans="1:10">
      <c r="A876" s="34" t="s">
        <v>2707</v>
      </c>
      <c r="B876" s="31" t="s">
        <v>1157</v>
      </c>
      <c r="C876" s="31">
        <v>10997</v>
      </c>
      <c r="D876" s="40" t="s">
        <v>1163</v>
      </c>
      <c r="E876" s="31" t="s">
        <v>887</v>
      </c>
      <c r="F876" s="130">
        <v>15</v>
      </c>
      <c r="G876" s="32">
        <v>34.6</v>
      </c>
      <c r="H876" s="133">
        <f t="shared" si="123"/>
        <v>38.369999999999997</v>
      </c>
      <c r="I876" s="32">
        <f t="shared" si="124"/>
        <v>519</v>
      </c>
      <c r="J876" s="32">
        <f t="shared" si="125"/>
        <v>575.54999999999995</v>
      </c>
    </row>
    <row r="877" spans="1:10">
      <c r="A877" s="34" t="s">
        <v>2708</v>
      </c>
      <c r="B877" s="31" t="s">
        <v>48</v>
      </c>
      <c r="C877" s="31" t="s">
        <v>1141</v>
      </c>
      <c r="D877" s="40" t="s">
        <v>1142</v>
      </c>
      <c r="E877" s="31" t="s">
        <v>887</v>
      </c>
      <c r="F877" s="130">
        <v>45</v>
      </c>
      <c r="G877" s="32">
        <v>4.5599999999999996</v>
      </c>
      <c r="H877" s="133">
        <f t="shared" si="123"/>
        <v>5.0599999999999996</v>
      </c>
      <c r="I877" s="32">
        <f t="shared" si="124"/>
        <v>205.2</v>
      </c>
      <c r="J877" s="32">
        <f t="shared" si="125"/>
        <v>227.7</v>
      </c>
    </row>
    <row r="878" spans="1:10">
      <c r="A878" s="34" t="s">
        <v>2709</v>
      </c>
      <c r="B878" s="31" t="s">
        <v>48</v>
      </c>
      <c r="C878" s="31" t="s">
        <v>1143</v>
      </c>
      <c r="D878" s="40" t="s">
        <v>1144</v>
      </c>
      <c r="E878" s="31" t="s">
        <v>887</v>
      </c>
      <c r="F878" s="130">
        <v>25</v>
      </c>
      <c r="G878" s="32">
        <v>3.9</v>
      </c>
      <c r="H878" s="133">
        <f t="shared" si="123"/>
        <v>4.32</v>
      </c>
      <c r="I878" s="32">
        <f t="shared" si="124"/>
        <v>97.5</v>
      </c>
      <c r="J878" s="32">
        <f t="shared" si="125"/>
        <v>108</v>
      </c>
    </row>
    <row r="879" spans="1:10" ht="25.5">
      <c r="A879" s="34" t="s">
        <v>2710</v>
      </c>
      <c r="B879" s="31" t="s">
        <v>48</v>
      </c>
      <c r="C879" s="31" t="s">
        <v>1145</v>
      </c>
      <c r="D879" s="40" t="s">
        <v>1146</v>
      </c>
      <c r="E879" s="31" t="s">
        <v>887</v>
      </c>
      <c r="F879" s="130">
        <v>36</v>
      </c>
      <c r="G879" s="32">
        <v>3.98</v>
      </c>
      <c r="H879" s="133">
        <f t="shared" si="123"/>
        <v>4.41</v>
      </c>
      <c r="I879" s="32">
        <f t="shared" si="124"/>
        <v>143.28</v>
      </c>
      <c r="J879" s="32">
        <f t="shared" si="125"/>
        <v>158.76</v>
      </c>
    </row>
    <row r="880" spans="1:10">
      <c r="A880" s="34" t="s">
        <v>2711</v>
      </c>
      <c r="B880" s="31" t="s">
        <v>48</v>
      </c>
      <c r="C880" s="31" t="s">
        <v>1147</v>
      </c>
      <c r="D880" s="40" t="s">
        <v>1148</v>
      </c>
      <c r="E880" s="31" t="s">
        <v>887</v>
      </c>
      <c r="F880" s="130">
        <v>25.68</v>
      </c>
      <c r="G880" s="32">
        <v>3.9</v>
      </c>
      <c r="H880" s="133">
        <f t="shared" si="123"/>
        <v>4.32</v>
      </c>
      <c r="I880" s="32">
        <f t="shared" si="124"/>
        <v>100.152</v>
      </c>
      <c r="J880" s="32">
        <f t="shared" si="125"/>
        <v>110.9376</v>
      </c>
    </row>
    <row r="881" spans="1:10">
      <c r="A881" s="34" t="s">
        <v>2712</v>
      </c>
      <c r="B881" s="31" t="s">
        <v>48</v>
      </c>
      <c r="C881" s="31" t="s">
        <v>1149</v>
      </c>
      <c r="D881" s="40" t="s">
        <v>1150</v>
      </c>
      <c r="E881" s="31" t="s">
        <v>887</v>
      </c>
      <c r="F881" s="130">
        <v>100</v>
      </c>
      <c r="G881" s="32">
        <v>6.22</v>
      </c>
      <c r="H881" s="133">
        <f t="shared" si="123"/>
        <v>6.9</v>
      </c>
      <c r="I881" s="32">
        <f t="shared" si="124"/>
        <v>622</v>
      </c>
      <c r="J881" s="32">
        <f t="shared" si="125"/>
        <v>690</v>
      </c>
    </row>
    <row r="882" spans="1:10" ht="25.5">
      <c r="A882" s="34" t="s">
        <v>2713</v>
      </c>
      <c r="B882" s="31" t="s">
        <v>1157</v>
      </c>
      <c r="C882" s="31">
        <v>25931</v>
      </c>
      <c r="D882" s="40" t="s">
        <v>1595</v>
      </c>
      <c r="E882" s="31" t="s">
        <v>194</v>
      </c>
      <c r="F882" s="130">
        <v>300</v>
      </c>
      <c r="G882" s="32">
        <v>100.49</v>
      </c>
      <c r="H882" s="133">
        <f t="shared" si="123"/>
        <v>111.43</v>
      </c>
      <c r="I882" s="32">
        <f t="shared" si="124"/>
        <v>30147</v>
      </c>
      <c r="J882" s="32">
        <f t="shared" si="125"/>
        <v>33429</v>
      </c>
    </row>
    <row r="883" spans="1:10" ht="25.5">
      <c r="A883" s="34" t="s">
        <v>2714</v>
      </c>
      <c r="B883" s="31" t="s">
        <v>1157</v>
      </c>
      <c r="C883" s="31">
        <v>38140</v>
      </c>
      <c r="D883" s="40" t="s">
        <v>1596</v>
      </c>
      <c r="E883" s="31" t="s">
        <v>194</v>
      </c>
      <c r="F883" s="130">
        <v>300</v>
      </c>
      <c r="G883" s="32">
        <v>24.37</v>
      </c>
      <c r="H883" s="133">
        <f t="shared" si="123"/>
        <v>27.02</v>
      </c>
      <c r="I883" s="32">
        <f t="shared" si="124"/>
        <v>7311</v>
      </c>
      <c r="J883" s="32">
        <f t="shared" si="125"/>
        <v>8106</v>
      </c>
    </row>
    <row r="884" spans="1:10" ht="25.5">
      <c r="A884" s="34" t="s">
        <v>2715</v>
      </c>
      <c r="B884" s="31" t="s">
        <v>1157</v>
      </c>
      <c r="C884" s="31">
        <v>13887</v>
      </c>
      <c r="D884" s="40" t="s">
        <v>1597</v>
      </c>
      <c r="E884" s="31" t="s">
        <v>194</v>
      </c>
      <c r="F884" s="130">
        <v>200</v>
      </c>
      <c r="G884" s="32">
        <v>576.97</v>
      </c>
      <c r="H884" s="133">
        <f t="shared" si="123"/>
        <v>639.80999999999995</v>
      </c>
      <c r="I884" s="32">
        <f t="shared" si="124"/>
        <v>115394</v>
      </c>
      <c r="J884" s="32">
        <f t="shared" si="125"/>
        <v>127961.99999999999</v>
      </c>
    </row>
    <row r="885" spans="1:10" ht="25.5">
      <c r="A885" s="34" t="s">
        <v>2716</v>
      </c>
      <c r="B885" s="31" t="s">
        <v>1157</v>
      </c>
      <c r="C885" s="31">
        <v>26018</v>
      </c>
      <c r="D885" s="40" t="s">
        <v>1598</v>
      </c>
      <c r="E885" s="31" t="s">
        <v>194</v>
      </c>
      <c r="F885" s="130">
        <v>150</v>
      </c>
      <c r="G885" s="32">
        <v>25.68</v>
      </c>
      <c r="H885" s="133">
        <f t="shared" si="123"/>
        <v>28.48</v>
      </c>
      <c r="I885" s="32">
        <f t="shared" si="124"/>
        <v>3852</v>
      </c>
      <c r="J885" s="32">
        <f t="shared" si="125"/>
        <v>4272</v>
      </c>
    </row>
    <row r="886" spans="1:10" ht="25.5">
      <c r="A886" s="34" t="s">
        <v>2717</v>
      </c>
      <c r="B886" s="31" t="s">
        <v>1157</v>
      </c>
      <c r="C886" s="31">
        <v>26019</v>
      </c>
      <c r="D886" s="40" t="s">
        <v>1599</v>
      </c>
      <c r="E886" s="31" t="s">
        <v>194</v>
      </c>
      <c r="F886" s="130">
        <v>500</v>
      </c>
      <c r="G886" s="32">
        <v>24.25</v>
      </c>
      <c r="H886" s="133">
        <f t="shared" si="123"/>
        <v>26.89</v>
      </c>
      <c r="I886" s="32">
        <f t="shared" si="124"/>
        <v>12125</v>
      </c>
      <c r="J886" s="32">
        <f t="shared" si="125"/>
        <v>13445</v>
      </c>
    </row>
    <row r="887" spans="1:10">
      <c r="A887" s="34" t="s">
        <v>2718</v>
      </c>
      <c r="B887" s="31" t="s">
        <v>48</v>
      </c>
      <c r="C887" s="31" t="s">
        <v>1554</v>
      </c>
      <c r="D887" s="40" t="s">
        <v>1555</v>
      </c>
      <c r="E887" s="31" t="s">
        <v>26</v>
      </c>
      <c r="F887" s="130">
        <v>10</v>
      </c>
      <c r="G887" s="32">
        <v>66.3</v>
      </c>
      <c r="H887" s="133">
        <f t="shared" si="123"/>
        <v>73.52</v>
      </c>
      <c r="I887" s="32">
        <f t="shared" si="124"/>
        <v>663</v>
      </c>
      <c r="J887" s="32">
        <f t="shared" si="125"/>
        <v>735.19999999999993</v>
      </c>
    </row>
    <row r="888" spans="1:10">
      <c r="A888" s="33" t="s">
        <v>2780</v>
      </c>
      <c r="B888" s="29"/>
      <c r="C888" s="29"/>
      <c r="D888" s="39" t="s">
        <v>1556</v>
      </c>
      <c r="E888" s="29"/>
      <c r="F888" s="131"/>
      <c r="G888" s="30"/>
      <c r="H888" s="30"/>
      <c r="I888" s="30">
        <f>SUBTOTAL(9,I889:I893)</f>
        <v>14498</v>
      </c>
      <c r="J888" s="30">
        <f>SUBTOTAL(9,J889:J893)</f>
        <v>16073</v>
      </c>
    </row>
    <row r="889" spans="1:10">
      <c r="A889" s="31" t="s">
        <v>2719</v>
      </c>
      <c r="B889" s="31" t="s">
        <v>48</v>
      </c>
      <c r="C889" s="31" t="s">
        <v>1557</v>
      </c>
      <c r="D889" s="40" t="s">
        <v>1558</v>
      </c>
      <c r="E889" s="31" t="s">
        <v>194</v>
      </c>
      <c r="F889" s="130">
        <v>100</v>
      </c>
      <c r="G889" s="32">
        <v>0.48</v>
      </c>
      <c r="H889" s="133">
        <f>ROUND(G889*(1+$I$5),2)</f>
        <v>0.53</v>
      </c>
      <c r="I889" s="32">
        <f>F889*G889</f>
        <v>48</v>
      </c>
      <c r="J889" s="32">
        <f>F889*H889</f>
        <v>53</v>
      </c>
    </row>
    <row r="890" spans="1:10">
      <c r="A890" s="31" t="s">
        <v>2720</v>
      </c>
      <c r="B890" s="31" t="s">
        <v>48</v>
      </c>
      <c r="C890" s="31" t="s">
        <v>1559</v>
      </c>
      <c r="D890" s="40" t="s">
        <v>1560</v>
      </c>
      <c r="E890" s="31" t="s">
        <v>194</v>
      </c>
      <c r="F890" s="130">
        <v>5000</v>
      </c>
      <c r="G890" s="32">
        <v>0.62</v>
      </c>
      <c r="H890" s="133">
        <f>ROUND(G890*(1+$I$5),2)</f>
        <v>0.69</v>
      </c>
      <c r="I890" s="32">
        <f>F890*G890</f>
        <v>3100</v>
      </c>
      <c r="J890" s="32">
        <f>F890*H890</f>
        <v>3449.9999999999995</v>
      </c>
    </row>
    <row r="891" spans="1:10">
      <c r="A891" s="31" t="s">
        <v>2721</v>
      </c>
      <c r="B891" s="31" t="s">
        <v>48</v>
      </c>
      <c r="C891" s="31" t="s">
        <v>1561</v>
      </c>
      <c r="D891" s="40" t="s">
        <v>1562</v>
      </c>
      <c r="E891" s="31" t="s">
        <v>194</v>
      </c>
      <c r="F891" s="130">
        <v>1000</v>
      </c>
      <c r="G891" s="32">
        <v>1.3</v>
      </c>
      <c r="H891" s="133">
        <f>ROUND(G891*(1+$I$5),2)</f>
        <v>1.44</v>
      </c>
      <c r="I891" s="32">
        <f>F891*G891</f>
        <v>1300</v>
      </c>
      <c r="J891" s="32">
        <f>F891*H891</f>
        <v>1440</v>
      </c>
    </row>
    <row r="892" spans="1:10">
      <c r="A892" s="31" t="s">
        <v>2722</v>
      </c>
      <c r="B892" s="31" t="s">
        <v>48</v>
      </c>
      <c r="C892" s="31" t="s">
        <v>1563</v>
      </c>
      <c r="D892" s="40" t="s">
        <v>1564</v>
      </c>
      <c r="E892" s="31" t="s">
        <v>194</v>
      </c>
      <c r="F892" s="130">
        <v>3000</v>
      </c>
      <c r="G892" s="32">
        <v>1.5</v>
      </c>
      <c r="H892" s="133">
        <f>ROUND(G892*(1+$I$5),2)</f>
        <v>1.66</v>
      </c>
      <c r="I892" s="32">
        <f>F892*G892</f>
        <v>4500</v>
      </c>
      <c r="J892" s="32">
        <f>F892*H892</f>
        <v>4980</v>
      </c>
    </row>
    <row r="893" spans="1:10">
      <c r="A893" s="31" t="s">
        <v>2723</v>
      </c>
      <c r="B893" s="31" t="s">
        <v>48</v>
      </c>
      <c r="C893" s="31" t="s">
        <v>1565</v>
      </c>
      <c r="D893" s="40" t="s">
        <v>1566</v>
      </c>
      <c r="E893" s="31" t="s">
        <v>194</v>
      </c>
      <c r="F893" s="130">
        <v>3000</v>
      </c>
      <c r="G893" s="32">
        <v>1.85</v>
      </c>
      <c r="H893" s="133">
        <f>ROUND(G893*(1+$I$5),2)</f>
        <v>2.0499999999999998</v>
      </c>
      <c r="I893" s="32">
        <f>F893*G893</f>
        <v>5550</v>
      </c>
      <c r="J893" s="32">
        <f>F893*H893</f>
        <v>6149.9999999999991</v>
      </c>
    </row>
    <row r="894" spans="1:10">
      <c r="A894" s="33" t="s">
        <v>2781</v>
      </c>
      <c r="B894" s="29"/>
      <c r="C894" s="29"/>
      <c r="D894" s="39" t="s">
        <v>1089</v>
      </c>
      <c r="E894" s="29"/>
      <c r="F894" s="131"/>
      <c r="G894" s="30"/>
      <c r="H894" s="30"/>
      <c r="I894" s="30">
        <f>SUBTOTAL(9,I895:I898)</f>
        <v>72400</v>
      </c>
      <c r="J894" s="30">
        <f>SUBTOTAL(9,J895:J898)</f>
        <v>80284</v>
      </c>
    </row>
    <row r="895" spans="1:10">
      <c r="A895" s="31" t="s">
        <v>2724</v>
      </c>
      <c r="B895" s="31" t="s">
        <v>48</v>
      </c>
      <c r="C895" s="31" t="s">
        <v>1567</v>
      </c>
      <c r="D895" s="40" t="s">
        <v>1568</v>
      </c>
      <c r="E895" s="31" t="s">
        <v>17</v>
      </c>
      <c r="F895" s="130">
        <v>300</v>
      </c>
      <c r="G895" s="32">
        <v>180</v>
      </c>
      <c r="H895" s="133">
        <f>ROUND(G895*(1+$I$5),2)</f>
        <v>199.6</v>
      </c>
      <c r="I895" s="32">
        <f>F895*G895</f>
        <v>54000</v>
      </c>
      <c r="J895" s="32">
        <f>F895*H895</f>
        <v>59880</v>
      </c>
    </row>
    <row r="896" spans="1:10">
      <c r="A896" s="31" t="s">
        <v>2725</v>
      </c>
      <c r="B896" s="31" t="s">
        <v>48</v>
      </c>
      <c r="C896" s="31" t="s">
        <v>1569</v>
      </c>
      <c r="D896" s="40" t="s">
        <v>1570</v>
      </c>
      <c r="E896" s="31" t="s">
        <v>17</v>
      </c>
      <c r="F896" s="130">
        <v>50</v>
      </c>
      <c r="G896" s="32">
        <v>180</v>
      </c>
      <c r="H896" s="133">
        <f>ROUND(G896*(1+$I$5),2)</f>
        <v>199.6</v>
      </c>
      <c r="I896" s="32">
        <f>F896*G896</f>
        <v>9000</v>
      </c>
      <c r="J896" s="32">
        <f>F896*H896</f>
        <v>9980</v>
      </c>
    </row>
    <row r="897" spans="1:10">
      <c r="A897" s="31" t="s">
        <v>2726</v>
      </c>
      <c r="B897" s="31" t="s">
        <v>48</v>
      </c>
      <c r="C897" s="31" t="s">
        <v>1571</v>
      </c>
      <c r="D897" s="40" t="s">
        <v>1572</v>
      </c>
      <c r="E897" s="31" t="s">
        <v>17</v>
      </c>
      <c r="F897" s="130">
        <v>50</v>
      </c>
      <c r="G897" s="32">
        <v>180</v>
      </c>
      <c r="H897" s="133">
        <f>ROUND(G897*(1+$I$5),2)</f>
        <v>199.6</v>
      </c>
      <c r="I897" s="32">
        <f>F897*G897</f>
        <v>9000</v>
      </c>
      <c r="J897" s="32">
        <f>F897*H897</f>
        <v>9980</v>
      </c>
    </row>
    <row r="898" spans="1:10">
      <c r="A898" s="31" t="s">
        <v>2727</v>
      </c>
      <c r="B898" s="31" t="s">
        <v>48</v>
      </c>
      <c r="C898" s="31" t="s">
        <v>1573</v>
      </c>
      <c r="D898" s="40" t="s">
        <v>1574</v>
      </c>
      <c r="E898" s="31" t="s">
        <v>194</v>
      </c>
      <c r="F898" s="130">
        <v>200</v>
      </c>
      <c r="G898" s="32">
        <v>2</v>
      </c>
      <c r="H898" s="133">
        <f>ROUND(G898*(1+$I$5),2)</f>
        <v>2.2200000000000002</v>
      </c>
      <c r="I898" s="32">
        <f>F898*G898</f>
        <v>400</v>
      </c>
      <c r="J898" s="32">
        <f>F898*H898</f>
        <v>444.00000000000006</v>
      </c>
    </row>
    <row r="899" spans="1:10">
      <c r="A899" s="33" t="s">
        <v>2782</v>
      </c>
      <c r="B899" s="29"/>
      <c r="C899" s="29"/>
      <c r="D899" s="39" t="s">
        <v>1575</v>
      </c>
      <c r="E899" s="29"/>
      <c r="F899" s="131"/>
      <c r="G899" s="30"/>
      <c r="H899" s="30"/>
      <c r="I899" s="30">
        <f>SUBTOTAL(9,I900:I907)</f>
        <v>58405.5</v>
      </c>
      <c r="J899" s="30">
        <f>SUBTOTAL(9,J900:J907)</f>
        <v>64765.8</v>
      </c>
    </row>
    <row r="900" spans="1:10">
      <c r="A900" s="31" t="s">
        <v>2728</v>
      </c>
      <c r="B900" s="31" t="s">
        <v>48</v>
      </c>
      <c r="C900" s="31" t="s">
        <v>1576</v>
      </c>
      <c r="D900" s="40" t="s">
        <v>1577</v>
      </c>
      <c r="E900" s="31" t="s">
        <v>17</v>
      </c>
      <c r="F900" s="130">
        <v>1000</v>
      </c>
      <c r="G900" s="32">
        <v>9.9</v>
      </c>
      <c r="H900" s="133">
        <f t="shared" ref="H900:H907" si="126">ROUND(G900*(1+$I$5),2)</f>
        <v>10.98</v>
      </c>
      <c r="I900" s="32">
        <f t="shared" ref="I900:I907" si="127">F900*G900</f>
        <v>9900</v>
      </c>
      <c r="J900" s="32">
        <f t="shared" ref="J900:J907" si="128">F900*H900</f>
        <v>10980</v>
      </c>
    </row>
    <row r="901" spans="1:10">
      <c r="A901" s="31" t="s">
        <v>2729</v>
      </c>
      <c r="B901" s="31" t="s">
        <v>48</v>
      </c>
      <c r="C901" s="31" t="s">
        <v>1578</v>
      </c>
      <c r="D901" s="40" t="s">
        <v>1579</v>
      </c>
      <c r="E901" s="31" t="s">
        <v>17</v>
      </c>
      <c r="F901" s="130">
        <v>80</v>
      </c>
      <c r="G901" s="32">
        <v>130</v>
      </c>
      <c r="H901" s="133">
        <f t="shared" si="126"/>
        <v>144.16</v>
      </c>
      <c r="I901" s="32">
        <f t="shared" si="127"/>
        <v>10400</v>
      </c>
      <c r="J901" s="32">
        <f t="shared" si="128"/>
        <v>11532.8</v>
      </c>
    </row>
    <row r="902" spans="1:10" ht="25.5">
      <c r="A902" s="31" t="s">
        <v>2730</v>
      </c>
      <c r="B902" s="31" t="s">
        <v>48</v>
      </c>
      <c r="C902" s="31" t="s">
        <v>1580</v>
      </c>
      <c r="D902" s="40" t="s">
        <v>1581</v>
      </c>
      <c r="E902" s="31" t="s">
        <v>17</v>
      </c>
      <c r="F902" s="130">
        <v>500</v>
      </c>
      <c r="G902" s="32">
        <v>56.88</v>
      </c>
      <c r="H902" s="133">
        <f t="shared" si="126"/>
        <v>63.07</v>
      </c>
      <c r="I902" s="32">
        <f t="shared" si="127"/>
        <v>28440</v>
      </c>
      <c r="J902" s="32">
        <f t="shared" si="128"/>
        <v>31535</v>
      </c>
    </row>
    <row r="903" spans="1:10">
      <c r="A903" s="31" t="s">
        <v>2731</v>
      </c>
      <c r="B903" s="31" t="s">
        <v>48</v>
      </c>
      <c r="C903" s="31" t="s">
        <v>1582</v>
      </c>
      <c r="D903" s="40" t="s">
        <v>1583</v>
      </c>
      <c r="E903" s="31" t="s">
        <v>1523</v>
      </c>
      <c r="F903" s="130">
        <v>25</v>
      </c>
      <c r="G903" s="32">
        <v>67</v>
      </c>
      <c r="H903" s="133">
        <f t="shared" si="126"/>
        <v>74.3</v>
      </c>
      <c r="I903" s="32">
        <f t="shared" si="127"/>
        <v>1675</v>
      </c>
      <c r="J903" s="32">
        <f t="shared" si="128"/>
        <v>1857.5</v>
      </c>
    </row>
    <row r="904" spans="1:10">
      <c r="A904" s="31" t="s">
        <v>2732</v>
      </c>
      <c r="B904" s="31" t="s">
        <v>48</v>
      </c>
      <c r="C904" s="31" t="s">
        <v>1584</v>
      </c>
      <c r="D904" s="40" t="s">
        <v>1585</v>
      </c>
      <c r="E904" s="31" t="s">
        <v>17</v>
      </c>
      <c r="F904" s="130">
        <v>50</v>
      </c>
      <c r="G904" s="32">
        <v>27.6</v>
      </c>
      <c r="H904" s="133">
        <f t="shared" si="126"/>
        <v>30.61</v>
      </c>
      <c r="I904" s="32">
        <f t="shared" si="127"/>
        <v>1380</v>
      </c>
      <c r="J904" s="32">
        <f t="shared" si="128"/>
        <v>1530.5</v>
      </c>
    </row>
    <row r="905" spans="1:10" ht="38.25">
      <c r="A905" s="31" t="s">
        <v>2733</v>
      </c>
      <c r="B905" s="31" t="s">
        <v>48</v>
      </c>
      <c r="C905" s="31" t="s">
        <v>1586</v>
      </c>
      <c r="D905" s="40" t="s">
        <v>1587</v>
      </c>
      <c r="E905" s="31" t="s">
        <v>26</v>
      </c>
      <c r="F905" s="130">
        <v>100</v>
      </c>
      <c r="G905" s="32">
        <v>19.5</v>
      </c>
      <c r="H905" s="133">
        <f t="shared" si="126"/>
        <v>21.62</v>
      </c>
      <c r="I905" s="32">
        <f t="shared" si="127"/>
        <v>1950</v>
      </c>
      <c r="J905" s="32">
        <f t="shared" si="128"/>
        <v>2162</v>
      </c>
    </row>
    <row r="906" spans="1:10">
      <c r="A906" s="31" t="s">
        <v>2734</v>
      </c>
      <c r="B906" s="31" t="s">
        <v>48</v>
      </c>
      <c r="C906" s="31" t="s">
        <v>1588</v>
      </c>
      <c r="D906" s="40" t="s">
        <v>1589</v>
      </c>
      <c r="E906" s="31" t="s">
        <v>17</v>
      </c>
      <c r="F906" s="130">
        <v>100</v>
      </c>
      <c r="G906" s="32">
        <v>33.9</v>
      </c>
      <c r="H906" s="133">
        <f t="shared" si="126"/>
        <v>37.590000000000003</v>
      </c>
      <c r="I906" s="32">
        <f t="shared" si="127"/>
        <v>3390</v>
      </c>
      <c r="J906" s="32">
        <f t="shared" si="128"/>
        <v>3759.0000000000005</v>
      </c>
    </row>
    <row r="907" spans="1:10">
      <c r="A907" s="31" t="s">
        <v>2735</v>
      </c>
      <c r="B907" s="31" t="s">
        <v>48</v>
      </c>
      <c r="C907" s="31" t="s">
        <v>1590</v>
      </c>
      <c r="D907" s="40" t="s">
        <v>1591</v>
      </c>
      <c r="E907" s="31" t="s">
        <v>17</v>
      </c>
      <c r="F907" s="130">
        <v>50</v>
      </c>
      <c r="G907" s="32">
        <v>25.41</v>
      </c>
      <c r="H907" s="133">
        <f t="shared" si="126"/>
        <v>28.18</v>
      </c>
      <c r="I907" s="32">
        <f t="shared" si="127"/>
        <v>1270.5</v>
      </c>
      <c r="J907" s="32">
        <f t="shared" si="128"/>
        <v>1409</v>
      </c>
    </row>
    <row r="908" spans="1:10">
      <c r="A908" s="33" t="s">
        <v>2783</v>
      </c>
      <c r="B908" s="29"/>
      <c r="C908" s="29"/>
      <c r="D908" s="39" t="s">
        <v>1592</v>
      </c>
      <c r="E908" s="29"/>
      <c r="F908" s="131"/>
      <c r="G908" s="30"/>
      <c r="H908" s="30"/>
      <c r="I908" s="30">
        <f>SUBTOTAL(9,I909:I913)</f>
        <v>6149.37</v>
      </c>
      <c r="J908" s="30">
        <f>SUBTOTAL(9,J909:J913)</f>
        <v>6812.99</v>
      </c>
    </row>
    <row r="909" spans="1:10">
      <c r="A909" s="31" t="s">
        <v>1899</v>
      </c>
      <c r="B909" s="31" t="s">
        <v>1157</v>
      </c>
      <c r="C909" s="31">
        <v>38123</v>
      </c>
      <c r="D909" s="40" t="s">
        <v>1594</v>
      </c>
      <c r="E909" s="31" t="s">
        <v>887</v>
      </c>
      <c r="F909" s="130">
        <v>56</v>
      </c>
      <c r="G909" s="32">
        <v>55.19</v>
      </c>
      <c r="H909" s="133">
        <f>ROUND(G909*(1+$I$5),2)</f>
        <v>61.2</v>
      </c>
      <c r="I909" s="32">
        <f>F909*G909</f>
        <v>3090.64</v>
      </c>
      <c r="J909" s="32">
        <f>F909*H909</f>
        <v>3427.2000000000003</v>
      </c>
    </row>
    <row r="910" spans="1:10">
      <c r="A910" s="31" t="s">
        <v>1900</v>
      </c>
      <c r="B910" s="31" t="s">
        <v>1157</v>
      </c>
      <c r="C910" s="31">
        <v>39961</v>
      </c>
      <c r="D910" s="40" t="s">
        <v>1600</v>
      </c>
      <c r="E910" s="31" t="s">
        <v>194</v>
      </c>
      <c r="F910" s="130">
        <v>56</v>
      </c>
      <c r="G910" s="32">
        <v>12.93</v>
      </c>
      <c r="H910" s="133">
        <f>ROUND(G910*(1+$I$5),2)</f>
        <v>14.34</v>
      </c>
      <c r="I910" s="32">
        <f>F910*G910</f>
        <v>724.07999999999993</v>
      </c>
      <c r="J910" s="32">
        <f>F910*H910</f>
        <v>803.04</v>
      </c>
    </row>
    <row r="911" spans="1:10" ht="25.5">
      <c r="A911" s="31" t="s">
        <v>1901</v>
      </c>
      <c r="B911" s="31" t="s">
        <v>1157</v>
      </c>
      <c r="C911" s="31">
        <v>42529</v>
      </c>
      <c r="D911" s="40" t="s">
        <v>1601</v>
      </c>
      <c r="E911" s="31" t="s">
        <v>26</v>
      </c>
      <c r="F911" s="130">
        <v>1350</v>
      </c>
      <c r="G911" s="32">
        <v>0.96</v>
      </c>
      <c r="H911" s="133">
        <f>ROUND(G911*(1+$I$5),2)</f>
        <v>1.06</v>
      </c>
      <c r="I911" s="32">
        <f>F911*G911</f>
        <v>1296</v>
      </c>
      <c r="J911" s="32">
        <f>F911*H911</f>
        <v>1431</v>
      </c>
    </row>
    <row r="912" spans="1:10">
      <c r="A912" s="31" t="s">
        <v>1902</v>
      </c>
      <c r="B912" s="31" t="s">
        <v>1157</v>
      </c>
      <c r="C912" s="31">
        <v>39701</v>
      </c>
      <c r="D912" s="40" t="s">
        <v>1602</v>
      </c>
      <c r="E912" s="31" t="s">
        <v>194</v>
      </c>
      <c r="F912" s="130">
        <v>10</v>
      </c>
      <c r="G912" s="32">
        <v>62.21</v>
      </c>
      <c r="H912" s="133">
        <f>ROUND(G912*(1+$I$5),2)</f>
        <v>68.989999999999995</v>
      </c>
      <c r="I912" s="32">
        <f>F912*G912</f>
        <v>622.1</v>
      </c>
      <c r="J912" s="32">
        <f>F912*H912</f>
        <v>689.9</v>
      </c>
    </row>
    <row r="913" spans="1:10">
      <c r="A913" s="31" t="s">
        <v>1903</v>
      </c>
      <c r="B913" s="31" t="s">
        <v>1312</v>
      </c>
      <c r="C913" s="31">
        <v>12</v>
      </c>
      <c r="D913" s="40" t="s">
        <v>1609</v>
      </c>
      <c r="E913" s="31" t="s">
        <v>194</v>
      </c>
      <c r="F913" s="130">
        <v>15</v>
      </c>
      <c r="G913" s="32">
        <v>27.77</v>
      </c>
      <c r="H913" s="133">
        <f>ROUND(G913*(1+$I$5),2)</f>
        <v>30.79</v>
      </c>
      <c r="I913" s="32">
        <f>F913*G913</f>
        <v>416.55</v>
      </c>
      <c r="J913" s="32">
        <f>F913*H913</f>
        <v>461.84999999999997</v>
      </c>
    </row>
    <row r="914" spans="1:10">
      <c r="A914" s="27">
        <v>4</v>
      </c>
      <c r="B914" s="27"/>
      <c r="C914" s="27"/>
      <c r="D914" s="38" t="s">
        <v>1610</v>
      </c>
      <c r="E914" s="27"/>
      <c r="F914" s="132"/>
      <c r="G914" s="28"/>
      <c r="H914" s="28"/>
      <c r="I914" s="28"/>
      <c r="J914" s="28">
        <f>J915</f>
        <v>88568.760000000009</v>
      </c>
    </row>
    <row r="915" spans="1:10">
      <c r="A915" s="29" t="s">
        <v>1781</v>
      </c>
      <c r="B915" s="29"/>
      <c r="C915" s="29"/>
      <c r="D915" s="39" t="s">
        <v>1610</v>
      </c>
      <c r="E915" s="29"/>
      <c r="F915" s="131"/>
      <c r="G915" s="30"/>
      <c r="H915" s="30"/>
      <c r="I915" s="30">
        <f>SUBTOTAL(9,I916:I929)</f>
        <v>79873.679999999993</v>
      </c>
      <c r="J915" s="30">
        <f>SUBTOTAL(9,J916:J929)</f>
        <v>88568.760000000009</v>
      </c>
    </row>
    <row r="916" spans="1:10" ht="38.25">
      <c r="A916" s="141" t="s">
        <v>1782</v>
      </c>
      <c r="B916" s="141" t="s">
        <v>0</v>
      </c>
      <c r="C916" s="141">
        <v>89021</v>
      </c>
      <c r="D916" s="142" t="s">
        <v>1627</v>
      </c>
      <c r="E916" s="141" t="s">
        <v>1611</v>
      </c>
      <c r="F916" s="143">
        <v>8</v>
      </c>
      <c r="G916" s="144">
        <v>2.44</v>
      </c>
      <c r="H916" s="145">
        <f t="shared" ref="H916:H929" si="129">ROUND(G916*(1+$I$5),2)</f>
        <v>2.71</v>
      </c>
      <c r="I916" s="144">
        <f t="shared" ref="I916:I929" si="130">F916*G916</f>
        <v>19.52</v>
      </c>
      <c r="J916" s="144">
        <f t="shared" ref="J916:J929" si="131">F916*H916</f>
        <v>21.68</v>
      </c>
    </row>
    <row r="917" spans="1:10">
      <c r="A917" s="141" t="s">
        <v>1783</v>
      </c>
      <c r="B917" s="141" t="s">
        <v>48</v>
      </c>
      <c r="C917" s="141" t="s">
        <v>1612</v>
      </c>
      <c r="D917" s="142" t="s">
        <v>1613</v>
      </c>
      <c r="E917" s="141" t="s">
        <v>1116</v>
      </c>
      <c r="F917" s="143">
        <v>376</v>
      </c>
      <c r="G917" s="144">
        <v>62.69</v>
      </c>
      <c r="H917" s="145">
        <f t="shared" si="129"/>
        <v>69.52</v>
      </c>
      <c r="I917" s="144">
        <f t="shared" si="130"/>
        <v>23571.439999999999</v>
      </c>
      <c r="J917" s="144">
        <f t="shared" si="131"/>
        <v>26139.519999999997</v>
      </c>
    </row>
    <row r="918" spans="1:10" ht="38.25">
      <c r="A918" s="141" t="s">
        <v>1784</v>
      </c>
      <c r="B918" s="141" t="s">
        <v>0</v>
      </c>
      <c r="C918" s="141">
        <v>88830</v>
      </c>
      <c r="D918" s="142" t="s">
        <v>1614</v>
      </c>
      <c r="E918" s="141" t="s">
        <v>1611</v>
      </c>
      <c r="F918" s="143">
        <v>376</v>
      </c>
      <c r="G918" s="144">
        <v>1.68</v>
      </c>
      <c r="H918" s="145">
        <f t="shared" si="129"/>
        <v>1.86</v>
      </c>
      <c r="I918" s="144">
        <f t="shared" si="130"/>
        <v>631.67999999999995</v>
      </c>
      <c r="J918" s="144">
        <f t="shared" si="131"/>
        <v>699.36</v>
      </c>
    </row>
    <row r="919" spans="1:10" ht="25.5">
      <c r="A919" s="141" t="s">
        <v>1785</v>
      </c>
      <c r="B919" s="141" t="s">
        <v>0</v>
      </c>
      <c r="C919" s="141">
        <v>88386</v>
      </c>
      <c r="D919" s="142" t="s">
        <v>1615</v>
      </c>
      <c r="E919" s="141" t="s">
        <v>1611</v>
      </c>
      <c r="F919" s="143">
        <v>188</v>
      </c>
      <c r="G919" s="144">
        <v>4.51</v>
      </c>
      <c r="H919" s="145">
        <f t="shared" si="129"/>
        <v>5</v>
      </c>
      <c r="I919" s="144">
        <f t="shared" si="130"/>
        <v>847.88</v>
      </c>
      <c r="J919" s="144">
        <f t="shared" si="131"/>
        <v>940</v>
      </c>
    </row>
    <row r="920" spans="1:10" ht="25.5">
      <c r="A920" s="141" t="s">
        <v>1786</v>
      </c>
      <c r="B920" s="141" t="s">
        <v>0</v>
      </c>
      <c r="C920" s="141">
        <v>90972</v>
      </c>
      <c r="D920" s="142" t="s">
        <v>1616</v>
      </c>
      <c r="E920" s="141" t="s">
        <v>1611</v>
      </c>
      <c r="F920" s="143">
        <v>188</v>
      </c>
      <c r="G920" s="144">
        <v>45.6</v>
      </c>
      <c r="H920" s="145">
        <f t="shared" si="129"/>
        <v>50.57</v>
      </c>
      <c r="I920" s="144">
        <f t="shared" si="130"/>
        <v>8572.8000000000011</v>
      </c>
      <c r="J920" s="144">
        <f t="shared" si="131"/>
        <v>9507.16</v>
      </c>
    </row>
    <row r="921" spans="1:10" ht="25.5">
      <c r="A921" s="141" t="s">
        <v>1787</v>
      </c>
      <c r="B921" s="141" t="s">
        <v>0</v>
      </c>
      <c r="C921" s="141">
        <v>91277</v>
      </c>
      <c r="D921" s="142" t="s">
        <v>1617</v>
      </c>
      <c r="E921" s="141" t="s">
        <v>1611</v>
      </c>
      <c r="F921" s="143">
        <v>188</v>
      </c>
      <c r="G921" s="144">
        <v>7.54</v>
      </c>
      <c r="H921" s="145">
        <f t="shared" si="129"/>
        <v>8.36</v>
      </c>
      <c r="I921" s="144">
        <f t="shared" si="130"/>
        <v>1417.52</v>
      </c>
      <c r="J921" s="144">
        <f t="shared" si="131"/>
        <v>1571.6799999999998</v>
      </c>
    </row>
    <row r="922" spans="1:10" ht="25.5">
      <c r="A922" s="141" t="s">
        <v>1788</v>
      </c>
      <c r="B922" s="141" t="s">
        <v>0</v>
      </c>
      <c r="C922" s="141">
        <v>91533</v>
      </c>
      <c r="D922" s="142" t="s">
        <v>1618</v>
      </c>
      <c r="E922" s="141" t="s">
        <v>1611</v>
      </c>
      <c r="F922" s="143">
        <v>100</v>
      </c>
      <c r="G922" s="144">
        <v>26.01</v>
      </c>
      <c r="H922" s="145">
        <f t="shared" si="129"/>
        <v>28.84</v>
      </c>
      <c r="I922" s="144">
        <f t="shared" si="130"/>
        <v>2601</v>
      </c>
      <c r="J922" s="144">
        <f t="shared" si="131"/>
        <v>2884</v>
      </c>
    </row>
    <row r="923" spans="1:10" ht="25.5">
      <c r="A923" s="141" t="s">
        <v>1789</v>
      </c>
      <c r="B923" s="141" t="s">
        <v>0</v>
      </c>
      <c r="C923" s="141">
        <v>93281</v>
      </c>
      <c r="D923" s="142" t="s">
        <v>1619</v>
      </c>
      <c r="E923" s="141" t="s">
        <v>1611</v>
      </c>
      <c r="F923" s="143">
        <v>100</v>
      </c>
      <c r="G923" s="144">
        <v>20.22</v>
      </c>
      <c r="H923" s="145">
        <f t="shared" si="129"/>
        <v>22.42</v>
      </c>
      <c r="I923" s="144">
        <f t="shared" si="130"/>
        <v>2022</v>
      </c>
      <c r="J923" s="144">
        <f t="shared" si="131"/>
        <v>2242</v>
      </c>
    </row>
    <row r="924" spans="1:10" ht="25.5">
      <c r="A924" s="141" t="s">
        <v>1790</v>
      </c>
      <c r="B924" s="141" t="s">
        <v>0</v>
      </c>
      <c r="C924" s="141">
        <v>93287</v>
      </c>
      <c r="D924" s="142" t="s">
        <v>1620</v>
      </c>
      <c r="E924" s="141" t="s">
        <v>1611</v>
      </c>
      <c r="F924" s="143">
        <v>8</v>
      </c>
      <c r="G924" s="144">
        <v>382.17</v>
      </c>
      <c r="H924" s="145">
        <f t="shared" si="129"/>
        <v>423.79</v>
      </c>
      <c r="I924" s="144">
        <f t="shared" si="130"/>
        <v>3057.36</v>
      </c>
      <c r="J924" s="144">
        <f t="shared" si="131"/>
        <v>3390.32</v>
      </c>
    </row>
    <row r="925" spans="1:10" ht="25.5">
      <c r="A925" s="141" t="s">
        <v>1791</v>
      </c>
      <c r="B925" s="141" t="s">
        <v>0</v>
      </c>
      <c r="C925" s="141">
        <v>93415</v>
      </c>
      <c r="D925" s="142" t="s">
        <v>1621</v>
      </c>
      <c r="E925" s="141" t="s">
        <v>1611</v>
      </c>
      <c r="F925" s="143">
        <v>188</v>
      </c>
      <c r="G925" s="144">
        <v>11.47</v>
      </c>
      <c r="H925" s="145">
        <f t="shared" si="129"/>
        <v>12.72</v>
      </c>
      <c r="I925" s="144">
        <f t="shared" si="130"/>
        <v>2156.36</v>
      </c>
      <c r="J925" s="144">
        <f t="shared" si="131"/>
        <v>2391.36</v>
      </c>
    </row>
    <row r="926" spans="1:10" ht="25.5">
      <c r="A926" s="141" t="s">
        <v>1792</v>
      </c>
      <c r="B926" s="141" t="s">
        <v>0</v>
      </c>
      <c r="C926" s="141">
        <v>93427</v>
      </c>
      <c r="D926" s="142" t="s">
        <v>1622</v>
      </c>
      <c r="E926" s="141" t="s">
        <v>1611</v>
      </c>
      <c r="F926" s="143">
        <v>200</v>
      </c>
      <c r="G926" s="144">
        <v>102.51</v>
      </c>
      <c r="H926" s="145">
        <f t="shared" si="129"/>
        <v>113.67</v>
      </c>
      <c r="I926" s="144">
        <f t="shared" si="130"/>
        <v>20502</v>
      </c>
      <c r="J926" s="144">
        <f t="shared" si="131"/>
        <v>22734</v>
      </c>
    </row>
    <row r="927" spans="1:10">
      <c r="A927" s="141" t="s">
        <v>1793</v>
      </c>
      <c r="B927" s="141" t="s">
        <v>0</v>
      </c>
      <c r="C927" s="141">
        <v>95258</v>
      </c>
      <c r="D927" s="142" t="s">
        <v>1623</v>
      </c>
      <c r="E927" s="141" t="s">
        <v>1611</v>
      </c>
      <c r="F927" s="143">
        <v>564</v>
      </c>
      <c r="G927" s="144">
        <v>18.579999999999998</v>
      </c>
      <c r="H927" s="145">
        <f t="shared" si="129"/>
        <v>20.6</v>
      </c>
      <c r="I927" s="144">
        <f t="shared" si="130"/>
        <v>10479.119999999999</v>
      </c>
      <c r="J927" s="144">
        <f t="shared" si="131"/>
        <v>11618.400000000001</v>
      </c>
    </row>
    <row r="928" spans="1:10" ht="38.25">
      <c r="A928" s="141" t="s">
        <v>1794</v>
      </c>
      <c r="B928" s="141" t="s">
        <v>0</v>
      </c>
      <c r="C928" s="141">
        <v>95620</v>
      </c>
      <c r="D928" s="142" t="s">
        <v>1624</v>
      </c>
      <c r="E928" s="141" t="s">
        <v>1611</v>
      </c>
      <c r="F928" s="143">
        <v>188</v>
      </c>
      <c r="G928" s="144">
        <v>18.27</v>
      </c>
      <c r="H928" s="145">
        <f t="shared" si="129"/>
        <v>20.260000000000002</v>
      </c>
      <c r="I928" s="144">
        <f t="shared" si="130"/>
        <v>3434.7599999999998</v>
      </c>
      <c r="J928" s="144">
        <f t="shared" si="131"/>
        <v>3808.88</v>
      </c>
    </row>
    <row r="929" spans="1:13" ht="38.25">
      <c r="A929" s="141" t="s">
        <v>1795</v>
      </c>
      <c r="B929" s="141" t="s">
        <v>0</v>
      </c>
      <c r="C929" s="141">
        <v>99833</v>
      </c>
      <c r="D929" s="142" t="s">
        <v>1625</v>
      </c>
      <c r="E929" s="141" t="s">
        <v>1611</v>
      </c>
      <c r="F929" s="143">
        <v>376</v>
      </c>
      <c r="G929" s="144">
        <v>1.49</v>
      </c>
      <c r="H929" s="145">
        <f t="shared" si="129"/>
        <v>1.65</v>
      </c>
      <c r="I929" s="144">
        <f t="shared" si="130"/>
        <v>560.24</v>
      </c>
      <c r="J929" s="144">
        <f t="shared" si="131"/>
        <v>620.4</v>
      </c>
      <c r="K929" s="26"/>
    </row>
    <row r="930" spans="1:13">
      <c r="A930" s="169" t="s">
        <v>2798</v>
      </c>
      <c r="B930" s="170"/>
      <c r="C930" s="170"/>
      <c r="D930" s="170"/>
      <c r="E930" s="170"/>
      <c r="F930" s="170"/>
      <c r="G930" s="170"/>
      <c r="H930" s="170"/>
      <c r="I930" s="170"/>
      <c r="J930" s="171"/>
      <c r="M930" s="23"/>
    </row>
  </sheetData>
  <mergeCells count="11">
    <mergeCell ref="B5:F5"/>
    <mergeCell ref="G5:H5"/>
    <mergeCell ref="I5:J5"/>
    <mergeCell ref="A930:J930"/>
    <mergeCell ref="A1:J1"/>
    <mergeCell ref="A2:J2"/>
    <mergeCell ref="A3:A4"/>
    <mergeCell ref="B3:F4"/>
    <mergeCell ref="G3:J3"/>
    <mergeCell ref="G4:H4"/>
    <mergeCell ref="I4:J4"/>
  </mergeCells>
  <pageMargins left="0.511811024" right="0.511811024" top="0.78740157499999996" bottom="0.78740157499999996" header="0.31496062000000002" footer="0.31496062000000002"/>
  <pageSetup paperSize="9" scale="40" orientation="portrait" r:id="rId1"/>
  <ignoredErrors>
    <ignoredError sqref="F630:F631" formula="1"/>
  </ignoredErrors>
  <drawing r:id="rId2"/>
  <legacyDrawing r:id="rId3"/>
  <oleObjects>
    <oleObject progId="Word.Document.12" shapeId="8193" r:id="rId4"/>
  </oleObjects>
</worksheet>
</file>

<file path=xl/worksheets/sheet2.xml><?xml version="1.0" encoding="utf-8"?>
<worksheet xmlns="http://schemas.openxmlformats.org/spreadsheetml/2006/main" xmlns:r="http://schemas.openxmlformats.org/officeDocument/2006/relationships">
  <dimension ref="A1:W37"/>
  <sheetViews>
    <sheetView view="pageBreakPreview" topLeftCell="A13" zoomScaleSheetLayoutView="100" workbookViewId="0">
      <selection activeCell="N11" sqref="N11"/>
    </sheetView>
  </sheetViews>
  <sheetFormatPr defaultRowHeight="15"/>
  <cols>
    <col min="1" max="9" width="9.140625" style="1"/>
    <col min="10" max="10" width="15" style="1" customWidth="1"/>
    <col min="11" max="16384" width="9.140625" style="1"/>
  </cols>
  <sheetData>
    <row r="1" spans="1:10">
      <c r="A1" s="196" t="s">
        <v>1748</v>
      </c>
      <c r="B1" s="197"/>
      <c r="C1" s="197"/>
      <c r="D1" s="197"/>
      <c r="E1" s="197"/>
      <c r="F1" s="197"/>
      <c r="G1" s="197"/>
      <c r="H1" s="197"/>
      <c r="I1" s="197"/>
      <c r="J1" s="198"/>
    </row>
    <row r="2" spans="1:10">
      <c r="A2" s="199" t="s">
        <v>1749</v>
      </c>
      <c r="B2" s="200"/>
      <c r="C2" s="200"/>
      <c r="D2" s="200"/>
      <c r="E2" s="200"/>
      <c r="F2" s="200"/>
      <c r="G2" s="200"/>
      <c r="H2" s="200"/>
      <c r="I2" s="200"/>
      <c r="J2" s="201"/>
    </row>
    <row r="3" spans="1:10">
      <c r="A3" s="202" t="s">
        <v>1750</v>
      </c>
      <c r="B3" s="203"/>
      <c r="C3" s="203"/>
      <c r="D3" s="203"/>
      <c r="E3" s="203"/>
      <c r="F3" s="203"/>
      <c r="G3" s="203"/>
      <c r="H3" s="203"/>
      <c r="I3" s="203"/>
      <c r="J3" s="204"/>
    </row>
    <row r="4" spans="1:10">
      <c r="A4" s="189" t="s">
        <v>1841</v>
      </c>
      <c r="B4" s="189"/>
      <c r="C4" s="189"/>
      <c r="D4" s="189"/>
      <c r="E4" s="189"/>
      <c r="F4" s="189"/>
      <c r="G4" s="189"/>
      <c r="H4" s="189"/>
      <c r="I4" s="189"/>
      <c r="J4" s="189"/>
    </row>
    <row r="5" spans="1:10">
      <c r="A5" s="192" t="s">
        <v>1777</v>
      </c>
      <c r="B5" s="192"/>
      <c r="C5" s="192"/>
      <c r="D5" s="192"/>
      <c r="E5" s="192"/>
      <c r="F5" s="192"/>
      <c r="G5" s="192"/>
      <c r="H5" s="192"/>
      <c r="I5" s="192"/>
      <c r="J5" s="192"/>
    </row>
    <row r="6" spans="1:10">
      <c r="A6" s="205" t="s">
        <v>1751</v>
      </c>
      <c r="B6" s="193"/>
      <c r="C6" s="193"/>
      <c r="D6" s="193"/>
      <c r="E6" s="193"/>
      <c r="F6" s="193"/>
      <c r="G6" s="193"/>
      <c r="H6" s="193"/>
      <c r="I6" s="193"/>
      <c r="J6" s="193"/>
    </row>
    <row r="7" spans="1:10" ht="41.25" customHeight="1">
      <c r="A7" s="186" t="s">
        <v>1859</v>
      </c>
      <c r="B7" s="187"/>
      <c r="C7" s="187"/>
      <c r="D7" s="187"/>
      <c r="E7" s="187"/>
      <c r="F7" s="187"/>
      <c r="G7" s="187"/>
      <c r="H7" s="187"/>
      <c r="I7" s="187"/>
      <c r="J7" s="188"/>
    </row>
    <row r="8" spans="1:10">
      <c r="A8" s="191" t="s">
        <v>1752</v>
      </c>
      <c r="B8" s="191"/>
      <c r="C8" s="191"/>
      <c r="D8" s="191"/>
      <c r="E8" s="191"/>
      <c r="F8" s="191"/>
      <c r="G8" s="191"/>
      <c r="H8" s="191"/>
      <c r="I8" s="3" t="s">
        <v>1753</v>
      </c>
      <c r="J8" s="41" t="s">
        <v>1775</v>
      </c>
    </row>
    <row r="9" spans="1:10">
      <c r="A9" s="191" t="s">
        <v>1754</v>
      </c>
      <c r="B9" s="191"/>
      <c r="C9" s="191"/>
      <c r="D9" s="191"/>
      <c r="E9" s="191"/>
      <c r="F9" s="191"/>
      <c r="G9" s="191"/>
      <c r="H9" s="191"/>
      <c r="I9" s="3" t="s">
        <v>1755</v>
      </c>
      <c r="J9" s="42">
        <v>0.04</v>
      </c>
    </row>
    <row r="10" spans="1:10">
      <c r="A10" s="191" t="s">
        <v>1756</v>
      </c>
      <c r="B10" s="191"/>
      <c r="C10" s="191"/>
      <c r="D10" s="191"/>
      <c r="E10" s="191"/>
      <c r="F10" s="191"/>
      <c r="G10" s="191"/>
      <c r="H10" s="191"/>
      <c r="I10" s="3" t="s">
        <v>1757</v>
      </c>
      <c r="J10" s="42">
        <v>8.0000000000000002E-3</v>
      </c>
    </row>
    <row r="11" spans="1:10">
      <c r="A11" s="191" t="s">
        <v>1758</v>
      </c>
      <c r="B11" s="191"/>
      <c r="C11" s="191"/>
      <c r="D11" s="191"/>
      <c r="E11" s="191"/>
      <c r="F11" s="191"/>
      <c r="G11" s="191"/>
      <c r="H11" s="191"/>
      <c r="I11" s="3" t="s">
        <v>1759</v>
      </c>
      <c r="J11" s="42">
        <v>1.2699999999999999E-2</v>
      </c>
    </row>
    <row r="12" spans="1:10">
      <c r="A12" s="191" t="s">
        <v>1760</v>
      </c>
      <c r="B12" s="191"/>
      <c r="C12" s="191"/>
      <c r="D12" s="191"/>
      <c r="E12" s="191"/>
      <c r="F12" s="191"/>
      <c r="G12" s="191"/>
      <c r="H12" s="191"/>
      <c r="I12" s="3" t="s">
        <v>1761</v>
      </c>
      <c r="J12" s="42">
        <v>1.23E-2</v>
      </c>
    </row>
    <row r="13" spans="1:10">
      <c r="A13" s="191" t="s">
        <v>1762</v>
      </c>
      <c r="B13" s="191"/>
      <c r="C13" s="191"/>
      <c r="D13" s="191"/>
      <c r="E13" s="191"/>
      <c r="F13" s="191"/>
      <c r="G13" s="191"/>
      <c r="H13" s="191"/>
      <c r="I13" s="3" t="s">
        <v>1365</v>
      </c>
      <c r="J13" s="42">
        <v>6.1600000000000002E-2</v>
      </c>
    </row>
    <row r="14" spans="1:10">
      <c r="A14" s="191" t="s">
        <v>1763</v>
      </c>
      <c r="B14" s="191"/>
      <c r="C14" s="191"/>
      <c r="D14" s="191"/>
      <c r="E14" s="191"/>
      <c r="F14" s="191"/>
      <c r="G14" s="191"/>
      <c r="H14" s="191"/>
      <c r="I14" s="3" t="s">
        <v>1764</v>
      </c>
      <c r="J14" s="42">
        <v>3.6499999999999998E-2</v>
      </c>
    </row>
    <row r="15" spans="1:10">
      <c r="A15" s="191" t="s">
        <v>1765</v>
      </c>
      <c r="B15" s="191"/>
      <c r="C15" s="191"/>
      <c r="D15" s="191"/>
      <c r="E15" s="191"/>
      <c r="F15" s="191"/>
      <c r="G15" s="191"/>
      <c r="H15" s="191"/>
      <c r="I15" s="3" t="s">
        <v>1766</v>
      </c>
      <c r="J15" s="42">
        <v>2.5000000000000001E-2</v>
      </c>
    </row>
    <row r="16" spans="1:10">
      <c r="A16" s="191" t="s">
        <v>1774</v>
      </c>
      <c r="B16" s="191"/>
      <c r="C16" s="191"/>
      <c r="D16" s="191"/>
      <c r="E16" s="191"/>
      <c r="F16" s="191"/>
      <c r="G16" s="191"/>
      <c r="H16" s="191"/>
      <c r="I16" s="3" t="s">
        <v>1774</v>
      </c>
      <c r="J16" s="42">
        <v>4.4999999999999998E-2</v>
      </c>
    </row>
    <row r="17" spans="1:23">
      <c r="A17" s="190" t="s">
        <v>1773</v>
      </c>
      <c r="B17" s="190"/>
      <c r="C17" s="190"/>
      <c r="D17" s="190"/>
      <c r="E17" s="190"/>
      <c r="F17" s="190"/>
      <c r="G17" s="190"/>
      <c r="H17" s="190"/>
      <c r="I17" s="2" t="s">
        <v>1767</v>
      </c>
      <c r="J17" s="43">
        <f>(((1+J9+J10+J11)*(1+J12)*(1+J13))/(1-J14-J15-J16))-1</f>
        <v>0.27575758385674343</v>
      </c>
    </row>
    <row r="18" spans="1:23">
      <c r="L18" s="5"/>
      <c r="M18" s="5"/>
      <c r="N18" s="5"/>
      <c r="O18" s="5"/>
      <c r="P18" s="5"/>
      <c r="Q18" s="5"/>
      <c r="R18" s="5"/>
      <c r="S18" s="5"/>
      <c r="T18" s="5"/>
      <c r="U18" s="5"/>
      <c r="V18" s="5"/>
      <c r="W18" s="5"/>
    </row>
    <row r="19" spans="1:23">
      <c r="L19" s="5"/>
      <c r="M19" s="5"/>
      <c r="N19" s="5"/>
      <c r="O19" s="5"/>
      <c r="P19" s="5"/>
      <c r="Q19" s="5"/>
      <c r="R19" s="5"/>
      <c r="S19" s="5"/>
      <c r="T19" s="5"/>
      <c r="U19" s="5"/>
      <c r="V19" s="5"/>
      <c r="W19" s="5"/>
    </row>
    <row r="20" spans="1:23">
      <c r="A20" s="192" t="s">
        <v>1776</v>
      </c>
      <c r="B20" s="192"/>
      <c r="C20" s="192"/>
      <c r="D20" s="192"/>
      <c r="E20" s="192"/>
      <c r="F20" s="192"/>
      <c r="G20" s="192"/>
      <c r="H20" s="192"/>
      <c r="I20" s="192"/>
      <c r="J20" s="192"/>
      <c r="L20" s="5"/>
      <c r="M20" s="6"/>
      <c r="N20" s="6"/>
      <c r="O20" s="6"/>
      <c r="P20" s="6"/>
      <c r="Q20" s="6"/>
      <c r="R20" s="6"/>
      <c r="S20" s="6"/>
      <c r="T20" s="6"/>
      <c r="U20" s="6"/>
      <c r="V20" s="6"/>
      <c r="W20" s="5"/>
    </row>
    <row r="21" spans="1:23">
      <c r="A21" s="193" t="s">
        <v>1751</v>
      </c>
      <c r="B21" s="193"/>
      <c r="C21" s="193"/>
      <c r="D21" s="193"/>
      <c r="E21" s="193"/>
      <c r="F21" s="193"/>
      <c r="G21" s="193"/>
      <c r="H21" s="193"/>
      <c r="I21" s="193"/>
      <c r="J21" s="193"/>
      <c r="L21" s="5"/>
      <c r="M21" s="5"/>
      <c r="N21" s="5"/>
      <c r="O21" s="5"/>
      <c r="P21" s="5"/>
      <c r="Q21" s="5"/>
      <c r="R21" s="5"/>
      <c r="S21" s="5"/>
      <c r="T21" s="5"/>
      <c r="U21" s="5"/>
      <c r="V21" s="5"/>
      <c r="W21" s="5"/>
    </row>
    <row r="22" spans="1:23" ht="40.5" customHeight="1">
      <c r="A22" s="186" t="s">
        <v>2812</v>
      </c>
      <c r="B22" s="194"/>
      <c r="C22" s="194"/>
      <c r="D22" s="194"/>
      <c r="E22" s="194"/>
      <c r="F22" s="194"/>
      <c r="G22" s="194"/>
      <c r="H22" s="194"/>
      <c r="I22" s="194"/>
      <c r="J22" s="195"/>
      <c r="L22" s="5"/>
      <c r="M22" s="5"/>
      <c r="N22" s="5"/>
      <c r="O22" s="5"/>
      <c r="P22" s="5"/>
      <c r="Q22" s="5"/>
      <c r="R22" s="5"/>
      <c r="S22" s="5"/>
      <c r="T22" s="5"/>
      <c r="U22" s="5"/>
      <c r="V22" s="5"/>
      <c r="W22" s="5"/>
    </row>
    <row r="23" spans="1:23">
      <c r="A23" s="191" t="s">
        <v>1752</v>
      </c>
      <c r="B23" s="191"/>
      <c r="C23" s="191"/>
      <c r="D23" s="191"/>
      <c r="E23" s="191"/>
      <c r="F23" s="191"/>
      <c r="G23" s="191"/>
      <c r="H23" s="191"/>
      <c r="I23" s="3" t="s">
        <v>1753</v>
      </c>
      <c r="J23" s="41" t="s">
        <v>1775</v>
      </c>
      <c r="L23" s="4"/>
      <c r="M23" s="4"/>
      <c r="N23" s="4"/>
      <c r="O23" s="4"/>
      <c r="P23" s="4"/>
      <c r="Q23" s="4"/>
      <c r="R23" s="4"/>
      <c r="S23" s="4"/>
      <c r="T23" s="4"/>
      <c r="U23" s="4"/>
      <c r="V23" s="4"/>
      <c r="W23" s="4"/>
    </row>
    <row r="24" spans="1:23">
      <c r="A24" s="191" t="s">
        <v>1754</v>
      </c>
      <c r="B24" s="191"/>
      <c r="C24" s="191"/>
      <c r="D24" s="191"/>
      <c r="E24" s="191"/>
      <c r="F24" s="191"/>
      <c r="G24" s="191"/>
      <c r="H24" s="191"/>
      <c r="I24" s="3" t="s">
        <v>1755</v>
      </c>
      <c r="J24" s="42">
        <v>1.4999999999999999E-2</v>
      </c>
      <c r="L24" s="4"/>
      <c r="M24" s="4"/>
      <c r="N24" s="4"/>
      <c r="O24" s="4"/>
      <c r="P24" s="4"/>
      <c r="Q24" s="4"/>
      <c r="R24" s="4"/>
      <c r="S24" s="4"/>
      <c r="T24" s="4"/>
      <c r="U24" s="4"/>
      <c r="V24" s="4"/>
      <c r="W24" s="4"/>
    </row>
    <row r="25" spans="1:23">
      <c r="A25" s="191" t="s">
        <v>1756</v>
      </c>
      <c r="B25" s="191"/>
      <c r="C25" s="191"/>
      <c r="D25" s="191"/>
      <c r="E25" s="191"/>
      <c r="F25" s="191"/>
      <c r="G25" s="191"/>
      <c r="H25" s="191"/>
      <c r="I25" s="3" t="s">
        <v>1757</v>
      </c>
      <c r="J25" s="42">
        <v>3.0000000000000001E-3</v>
      </c>
      <c r="L25" s="4"/>
      <c r="M25" s="4"/>
      <c r="N25" s="4"/>
      <c r="O25" s="4"/>
      <c r="P25" s="4"/>
      <c r="Q25" s="4"/>
      <c r="R25" s="4"/>
      <c r="S25" s="4"/>
      <c r="T25" s="4"/>
      <c r="U25" s="4"/>
      <c r="V25" s="4"/>
      <c r="W25" s="4"/>
    </row>
    <row r="26" spans="1:23">
      <c r="A26" s="191" t="s">
        <v>1758</v>
      </c>
      <c r="B26" s="191"/>
      <c r="C26" s="191"/>
      <c r="D26" s="191"/>
      <c r="E26" s="191"/>
      <c r="F26" s="191"/>
      <c r="G26" s="191"/>
      <c r="H26" s="191"/>
      <c r="I26" s="3" t="s">
        <v>1759</v>
      </c>
      <c r="J26" s="42">
        <v>5.5999999999999999E-3</v>
      </c>
    </row>
    <row r="27" spans="1:23">
      <c r="A27" s="191" t="s">
        <v>1760</v>
      </c>
      <c r="B27" s="191"/>
      <c r="C27" s="191"/>
      <c r="D27" s="191"/>
      <c r="E27" s="191"/>
      <c r="F27" s="191"/>
      <c r="G27" s="191"/>
      <c r="H27" s="191"/>
      <c r="I27" s="3" t="s">
        <v>1761</v>
      </c>
      <c r="J27" s="42">
        <v>8.5000000000000006E-3</v>
      </c>
    </row>
    <row r="28" spans="1:23">
      <c r="A28" s="191" t="s">
        <v>1762</v>
      </c>
      <c r="B28" s="191"/>
      <c r="C28" s="191"/>
      <c r="D28" s="191"/>
      <c r="E28" s="191"/>
      <c r="F28" s="191"/>
      <c r="G28" s="191"/>
      <c r="H28" s="191"/>
      <c r="I28" s="3" t="s">
        <v>1365</v>
      </c>
      <c r="J28" s="42">
        <v>3.5000000000000003E-2</v>
      </c>
    </row>
    <row r="29" spans="1:23">
      <c r="A29" s="191" t="s">
        <v>1763</v>
      </c>
      <c r="B29" s="191"/>
      <c r="C29" s="191"/>
      <c r="D29" s="191"/>
      <c r="E29" s="191"/>
      <c r="F29" s="191"/>
      <c r="G29" s="191"/>
      <c r="H29" s="191"/>
      <c r="I29" s="3" t="s">
        <v>1764</v>
      </c>
      <c r="J29" s="42">
        <v>3.6499999999999998E-2</v>
      </c>
    </row>
    <row r="30" spans="1:23">
      <c r="A30" s="191" t="s">
        <v>1765</v>
      </c>
      <c r="B30" s="191"/>
      <c r="C30" s="191"/>
      <c r="D30" s="191"/>
      <c r="E30" s="191"/>
      <c r="F30" s="191"/>
      <c r="G30" s="191"/>
      <c r="H30" s="191"/>
      <c r="I30" s="3" t="s">
        <v>1766</v>
      </c>
      <c r="J30" s="42">
        <v>0</v>
      </c>
    </row>
    <row r="31" spans="1:23">
      <c r="A31" s="191" t="s">
        <v>1774</v>
      </c>
      <c r="B31" s="191"/>
      <c r="C31" s="191"/>
      <c r="D31" s="191"/>
      <c r="E31" s="191"/>
      <c r="F31" s="191"/>
      <c r="G31" s="191"/>
      <c r="H31" s="191"/>
      <c r="I31" s="3" t="s">
        <v>1774</v>
      </c>
      <c r="J31" s="42">
        <v>0</v>
      </c>
    </row>
    <row r="32" spans="1:23">
      <c r="A32" s="190" t="s">
        <v>1773</v>
      </c>
      <c r="B32" s="190"/>
      <c r="C32" s="190"/>
      <c r="D32" s="190"/>
      <c r="E32" s="190"/>
      <c r="F32" s="190"/>
      <c r="G32" s="190"/>
      <c r="H32" s="190"/>
      <c r="I32" s="2" t="s">
        <v>1767</v>
      </c>
      <c r="J32" s="43">
        <f>(((1+J24+J25+J26)*(1+J27)*(1+J28))/((1-J29-J30-J31)))-1</f>
        <v>0.10890619719771633</v>
      </c>
    </row>
    <row r="34" spans="2:9">
      <c r="B34" s="1" t="s">
        <v>1747</v>
      </c>
    </row>
    <row r="35" spans="2:9">
      <c r="C35" s="1" t="s">
        <v>1768</v>
      </c>
    </row>
    <row r="36" spans="2:9">
      <c r="D36" s="1" t="s">
        <v>1769</v>
      </c>
      <c r="E36" s="1" t="s">
        <v>1770</v>
      </c>
      <c r="I36" s="1" t="s">
        <v>1771</v>
      </c>
    </row>
    <row r="37" spans="2:9">
      <c r="E37" s="1" t="s">
        <v>1772</v>
      </c>
    </row>
  </sheetData>
  <mergeCells count="30">
    <mergeCell ref="A14:H14"/>
    <mergeCell ref="A15:H15"/>
    <mergeCell ref="A17:H17"/>
    <mergeCell ref="A16:H16"/>
    <mergeCell ref="A8:H8"/>
    <mergeCell ref="A9:H9"/>
    <mergeCell ref="A10:H10"/>
    <mergeCell ref="A11:H11"/>
    <mergeCell ref="A12:H12"/>
    <mergeCell ref="A1:J1"/>
    <mergeCell ref="A2:J2"/>
    <mergeCell ref="A3:J3"/>
    <mergeCell ref="A5:J5"/>
    <mergeCell ref="A6:J6"/>
    <mergeCell ref="A7:J7"/>
    <mergeCell ref="A4:J4"/>
    <mergeCell ref="A32:H32"/>
    <mergeCell ref="A23:H23"/>
    <mergeCell ref="A24:H24"/>
    <mergeCell ref="A25:H25"/>
    <mergeCell ref="A26:H26"/>
    <mergeCell ref="A27:H27"/>
    <mergeCell ref="A28:H28"/>
    <mergeCell ref="A29:H29"/>
    <mergeCell ref="A30:H30"/>
    <mergeCell ref="A31:H31"/>
    <mergeCell ref="A13:H13"/>
    <mergeCell ref="A20:J20"/>
    <mergeCell ref="A21:J21"/>
    <mergeCell ref="A22:J22"/>
  </mergeCells>
  <printOptions horizontalCentered="1"/>
  <pageMargins left="0.31496062992125984" right="0.19685039370078741" top="0.35433070866141736" bottom="0.78740157480314965" header="0.31496062992125984" footer="0.31496062992125984"/>
  <pageSetup paperSize="9" orientation="portrait" r:id="rId1"/>
  <headerFooter>
    <oddFooter>&amp;R&amp;P/&amp;N</oddFooter>
  </headerFooter>
  <drawing r:id="rId2"/>
  <legacyDrawing r:id="rId3"/>
  <oleObjects>
    <oleObject progId="Word.Document.12" shapeId="2073" r:id="rId4"/>
  </oleObjects>
</worksheet>
</file>

<file path=xl/worksheets/sheet3.xml><?xml version="1.0" encoding="utf-8"?>
<worksheet xmlns="http://schemas.openxmlformats.org/spreadsheetml/2006/main" xmlns:r="http://schemas.openxmlformats.org/officeDocument/2006/relationships">
  <dimension ref="A1:G124"/>
  <sheetViews>
    <sheetView view="pageBreakPreview" zoomScale="145" zoomScaleSheetLayoutView="145" workbookViewId="0">
      <selection activeCell="C85" sqref="C85"/>
    </sheetView>
  </sheetViews>
  <sheetFormatPr defaultRowHeight="15"/>
  <cols>
    <col min="2" max="2" width="16.5703125" customWidth="1"/>
    <col min="3" max="3" width="35.5703125" customWidth="1"/>
    <col min="4" max="4" width="16.42578125" customWidth="1"/>
  </cols>
  <sheetData>
    <row r="1" spans="1:7">
      <c r="A1" s="196" t="s">
        <v>1748</v>
      </c>
      <c r="B1" s="197"/>
      <c r="C1" s="197"/>
      <c r="D1" s="197"/>
      <c r="E1" s="197"/>
      <c r="F1" s="198"/>
      <c r="G1" s="44"/>
    </row>
    <row r="2" spans="1:7">
      <c r="A2" s="199" t="s">
        <v>1749</v>
      </c>
      <c r="B2" s="200"/>
      <c r="C2" s="200"/>
      <c r="D2" s="200"/>
      <c r="E2" s="200"/>
      <c r="F2" s="201"/>
      <c r="G2" s="44"/>
    </row>
    <row r="3" spans="1:7">
      <c r="A3" s="199" t="s">
        <v>1750</v>
      </c>
      <c r="B3" s="200"/>
      <c r="C3" s="200"/>
      <c r="D3" s="200"/>
      <c r="E3" s="200"/>
      <c r="F3" s="201"/>
      <c r="G3" s="44"/>
    </row>
    <row r="4" spans="1:7">
      <c r="A4" s="232" t="s">
        <v>1841</v>
      </c>
      <c r="B4" s="233"/>
      <c r="C4" s="233"/>
      <c r="D4" s="233"/>
      <c r="E4" s="233"/>
      <c r="F4" s="234"/>
      <c r="G4" s="45"/>
    </row>
    <row r="5" spans="1:7" ht="15.75">
      <c r="A5" s="46" t="s">
        <v>2795</v>
      </c>
      <c r="B5" s="47"/>
      <c r="C5" s="47"/>
      <c r="D5" s="47"/>
      <c r="E5" s="47"/>
      <c r="F5" s="48"/>
    </row>
    <row r="6" spans="1:7" ht="11.25" customHeight="1">
      <c r="A6" s="9" t="s">
        <v>1796</v>
      </c>
      <c r="B6" s="226" t="s">
        <v>1797</v>
      </c>
      <c r="C6" s="227"/>
      <c r="D6" s="227"/>
      <c r="E6" s="227"/>
      <c r="F6" s="228"/>
    </row>
    <row r="7" spans="1:7" ht="11.25" customHeight="1">
      <c r="A7" s="9" t="s">
        <v>1798</v>
      </c>
      <c r="B7" s="229" t="s">
        <v>1812</v>
      </c>
      <c r="C7" s="230"/>
      <c r="D7" s="230"/>
      <c r="E7" s="230"/>
      <c r="F7" s="231"/>
    </row>
    <row r="8" spans="1:7" ht="11.25" customHeight="1">
      <c r="A8" s="9" t="s">
        <v>1800</v>
      </c>
      <c r="B8" s="229" t="s">
        <v>2816</v>
      </c>
      <c r="C8" s="230"/>
      <c r="D8" s="230"/>
      <c r="E8" s="230"/>
      <c r="F8" s="231"/>
    </row>
    <row r="9" spans="1:7" ht="11.25" customHeight="1">
      <c r="A9" s="9" t="s">
        <v>1801</v>
      </c>
      <c r="B9" s="229" t="s">
        <v>1815</v>
      </c>
      <c r="C9" s="230"/>
      <c r="D9" s="230"/>
      <c r="E9" s="230"/>
      <c r="F9" s="231"/>
    </row>
    <row r="10" spans="1:7" ht="11.25" customHeight="1">
      <c r="A10" s="9" t="s">
        <v>1802</v>
      </c>
      <c r="B10" s="229" t="s">
        <v>2817</v>
      </c>
      <c r="C10" s="230"/>
      <c r="D10" s="230"/>
      <c r="E10" s="230"/>
      <c r="F10" s="231"/>
    </row>
    <row r="11" spans="1:7" ht="11.25" customHeight="1">
      <c r="A11" s="9" t="s">
        <v>1803</v>
      </c>
      <c r="B11" s="229" t="s">
        <v>2818</v>
      </c>
      <c r="C11" s="230"/>
      <c r="D11" s="230"/>
      <c r="E11" s="230"/>
      <c r="F11" s="231"/>
    </row>
    <row r="12" spans="1:7" ht="11.25" customHeight="1">
      <c r="A12" s="9" t="s">
        <v>1804</v>
      </c>
      <c r="B12" s="229" t="s">
        <v>2820</v>
      </c>
      <c r="C12" s="230"/>
      <c r="D12" s="230"/>
      <c r="E12" s="230"/>
      <c r="F12" s="231"/>
    </row>
    <row r="13" spans="1:7" ht="11.25" customHeight="1">
      <c r="A13" s="9" t="s">
        <v>1805</v>
      </c>
      <c r="B13" s="153" t="s">
        <v>2822</v>
      </c>
      <c r="C13" s="154"/>
      <c r="D13" s="154"/>
      <c r="E13" s="154"/>
      <c r="F13" s="155"/>
    </row>
    <row r="14" spans="1:7" ht="11.25" customHeight="1">
      <c r="A14" s="9" t="s">
        <v>1806</v>
      </c>
      <c r="B14" s="153" t="s">
        <v>2823</v>
      </c>
      <c r="C14" s="154"/>
      <c r="D14" s="154"/>
      <c r="E14" s="154"/>
      <c r="F14" s="155"/>
    </row>
    <row r="15" spans="1:7" ht="11.25" customHeight="1">
      <c r="A15" s="9" t="s">
        <v>1807</v>
      </c>
      <c r="B15" s="229" t="s">
        <v>2824</v>
      </c>
      <c r="C15" s="230"/>
      <c r="D15" s="230"/>
      <c r="E15" s="230"/>
      <c r="F15" s="231"/>
    </row>
    <row r="16" spans="1:7" ht="11.25" customHeight="1">
      <c r="A16" s="9" t="s">
        <v>1809</v>
      </c>
      <c r="B16" s="153" t="s">
        <v>1808</v>
      </c>
      <c r="C16" s="154"/>
      <c r="D16" s="154"/>
      <c r="E16" s="154"/>
      <c r="F16" s="155"/>
    </row>
    <row r="17" spans="1:6" ht="11.25" customHeight="1">
      <c r="A17" s="9" t="s">
        <v>1810</v>
      </c>
      <c r="B17" s="153" t="s">
        <v>2825</v>
      </c>
      <c r="C17" s="154"/>
      <c r="D17" s="154"/>
      <c r="E17" s="154"/>
      <c r="F17" s="155"/>
    </row>
    <row r="18" spans="1:6" ht="11.25" customHeight="1">
      <c r="A18" s="9" t="s">
        <v>1811</v>
      </c>
      <c r="B18" s="153" t="s">
        <v>2826</v>
      </c>
      <c r="C18" s="154"/>
      <c r="D18" s="154"/>
      <c r="E18" s="154"/>
      <c r="F18" s="155"/>
    </row>
    <row r="19" spans="1:6" ht="11.25" customHeight="1">
      <c r="A19" s="9" t="s">
        <v>1813</v>
      </c>
      <c r="B19" s="153" t="s">
        <v>2827</v>
      </c>
      <c r="C19" s="154"/>
      <c r="D19" s="154"/>
      <c r="E19" s="154"/>
      <c r="F19" s="155"/>
    </row>
    <row r="20" spans="1:6" ht="11.25" customHeight="1">
      <c r="A20" s="9" t="s">
        <v>1814</v>
      </c>
      <c r="B20" s="153" t="s">
        <v>2828</v>
      </c>
      <c r="C20" s="154"/>
      <c r="D20" s="154"/>
      <c r="E20" s="154"/>
      <c r="F20" s="155"/>
    </row>
    <row r="21" spans="1:6" ht="11.25" customHeight="1">
      <c r="A21" s="9" t="s">
        <v>1816</v>
      </c>
      <c r="B21" s="153" t="s">
        <v>1817</v>
      </c>
      <c r="C21" s="154"/>
      <c r="D21" s="154"/>
      <c r="E21" s="154"/>
      <c r="F21" s="155"/>
    </row>
    <row r="22" spans="1:6" ht="11.25" customHeight="1">
      <c r="A22" s="9" t="s">
        <v>2821</v>
      </c>
      <c r="B22" s="153" t="s">
        <v>2829</v>
      </c>
      <c r="C22" s="154"/>
      <c r="D22" s="154"/>
      <c r="E22" s="154"/>
      <c r="F22" s="155"/>
    </row>
    <row r="23" spans="1:6" ht="11.25" customHeight="1">
      <c r="A23" s="9" t="s">
        <v>1818</v>
      </c>
      <c r="B23" s="153" t="s">
        <v>2830</v>
      </c>
      <c r="C23" s="154"/>
      <c r="D23" s="154"/>
      <c r="E23" s="154"/>
      <c r="F23" s="155"/>
    </row>
    <row r="24" spans="1:6" s="1" customFormat="1" ht="11.25" customHeight="1">
      <c r="A24" s="9" t="s">
        <v>1820</v>
      </c>
      <c r="B24" s="153" t="s">
        <v>2834</v>
      </c>
      <c r="C24" s="154"/>
      <c r="D24" s="154"/>
      <c r="E24" s="154"/>
      <c r="F24" s="155"/>
    </row>
    <row r="25" spans="1:6" s="1" customFormat="1" ht="11.25" customHeight="1">
      <c r="A25" s="9" t="s">
        <v>2831</v>
      </c>
      <c r="B25" s="153" t="s">
        <v>2835</v>
      </c>
      <c r="C25" s="154"/>
      <c r="D25" s="154"/>
      <c r="E25" s="154"/>
      <c r="F25" s="155"/>
    </row>
    <row r="26" spans="1:6" s="1" customFormat="1" ht="11.25" customHeight="1">
      <c r="A26" s="9" t="s">
        <v>2832</v>
      </c>
      <c r="B26" s="229" t="s">
        <v>1819</v>
      </c>
      <c r="C26" s="230"/>
      <c r="D26" s="230"/>
      <c r="E26" s="230"/>
      <c r="F26" s="231"/>
    </row>
    <row r="27" spans="1:6" s="1" customFormat="1" ht="11.25" customHeight="1">
      <c r="A27" s="9" t="s">
        <v>2833</v>
      </c>
      <c r="B27" s="229" t="s">
        <v>1821</v>
      </c>
      <c r="C27" s="230"/>
      <c r="D27" s="230"/>
      <c r="E27" s="230"/>
      <c r="F27" s="231"/>
    </row>
    <row r="28" spans="1:6" s="1" customFormat="1" ht="11.25" customHeight="1">
      <c r="A28" s="9"/>
      <c r="B28" s="229"/>
      <c r="C28" s="230"/>
      <c r="D28" s="230"/>
      <c r="E28" s="230"/>
      <c r="F28" s="231"/>
    </row>
    <row r="29" spans="1:6" s="1" customFormat="1" ht="11.25" customHeight="1">
      <c r="A29" s="9"/>
      <c r="B29" s="229"/>
      <c r="C29" s="230"/>
      <c r="D29" s="230"/>
      <c r="E29" s="230"/>
      <c r="F29" s="231"/>
    </row>
    <row r="30" spans="1:6" s="1" customFormat="1" ht="11.25" customHeight="1">
      <c r="A30" s="156"/>
      <c r="B30" s="157"/>
      <c r="C30" s="157"/>
      <c r="D30" s="157"/>
      <c r="E30" s="157"/>
      <c r="F30" s="158"/>
    </row>
    <row r="31" spans="1:6" ht="15.75">
      <c r="A31" s="46" t="s">
        <v>1822</v>
      </c>
      <c r="B31" s="47"/>
      <c r="C31" s="47"/>
      <c r="D31" s="47"/>
      <c r="E31" s="47"/>
      <c r="F31" s="48"/>
    </row>
    <row r="32" spans="1:6">
      <c r="A32" s="11" t="s">
        <v>1741</v>
      </c>
      <c r="B32" s="11" t="s">
        <v>1823</v>
      </c>
      <c r="C32" s="8" t="s">
        <v>1742</v>
      </c>
      <c r="D32" s="11" t="s">
        <v>1314</v>
      </c>
      <c r="E32" s="217" t="s">
        <v>1824</v>
      </c>
      <c r="F32" s="217"/>
    </row>
    <row r="33" spans="1:6">
      <c r="A33" s="11" t="s">
        <v>1312</v>
      </c>
      <c r="B33" s="14" t="s">
        <v>1825</v>
      </c>
      <c r="C33" s="13" t="s">
        <v>1826</v>
      </c>
      <c r="D33" s="14" t="s">
        <v>1314</v>
      </c>
      <c r="E33" s="212">
        <f>MEDIAN(E35:F37)</f>
        <v>49.6</v>
      </c>
      <c r="F33" s="212"/>
    </row>
    <row r="34" spans="1:6">
      <c r="A34" s="49"/>
      <c r="B34" s="12" t="s">
        <v>1827</v>
      </c>
      <c r="C34" s="213" t="s">
        <v>1828</v>
      </c>
      <c r="D34" s="214"/>
      <c r="E34" s="215" t="s">
        <v>1829</v>
      </c>
      <c r="F34" s="216"/>
    </row>
    <row r="35" spans="1:6">
      <c r="A35" s="49"/>
      <c r="B35" s="15" t="s">
        <v>1798</v>
      </c>
      <c r="C35" s="206" t="s">
        <v>1812</v>
      </c>
      <c r="D35" s="207"/>
      <c r="E35" s="208">
        <v>47.12</v>
      </c>
      <c r="F35" s="209"/>
    </row>
    <row r="36" spans="1:6">
      <c r="A36" s="49"/>
      <c r="B36" s="15" t="s">
        <v>1800</v>
      </c>
      <c r="C36" s="206" t="s">
        <v>2816</v>
      </c>
      <c r="D36" s="207"/>
      <c r="E36" s="208">
        <v>49.6</v>
      </c>
      <c r="F36" s="209"/>
    </row>
    <row r="37" spans="1:6">
      <c r="A37" s="49"/>
      <c r="B37" s="15" t="s">
        <v>1801</v>
      </c>
      <c r="C37" s="206" t="s">
        <v>1815</v>
      </c>
      <c r="D37" s="207"/>
      <c r="E37" s="208">
        <v>49.6</v>
      </c>
      <c r="F37" s="209"/>
    </row>
    <row r="38" spans="1:6">
      <c r="A38" s="49"/>
      <c r="B38" s="10" t="s">
        <v>1830</v>
      </c>
      <c r="C38" s="220"/>
      <c r="D38" s="220"/>
      <c r="E38" s="220"/>
      <c r="F38" s="221"/>
    </row>
    <row r="39" spans="1:6">
      <c r="A39" s="49"/>
      <c r="B39" s="47"/>
      <c r="C39" s="47"/>
      <c r="D39" s="47"/>
      <c r="E39" s="47"/>
      <c r="F39" s="48"/>
    </row>
    <row r="40" spans="1:6">
      <c r="A40" s="11" t="s">
        <v>1741</v>
      </c>
      <c r="B40" s="11" t="s">
        <v>1823</v>
      </c>
      <c r="C40" s="8" t="s">
        <v>1742</v>
      </c>
      <c r="D40" s="11" t="s">
        <v>1314</v>
      </c>
      <c r="E40" s="217" t="s">
        <v>1824</v>
      </c>
      <c r="F40" s="217"/>
    </row>
    <row r="41" spans="1:6">
      <c r="A41" s="11" t="s">
        <v>1312</v>
      </c>
      <c r="B41" s="14" t="s">
        <v>1831</v>
      </c>
      <c r="C41" s="13" t="s">
        <v>1832</v>
      </c>
      <c r="D41" s="14" t="s">
        <v>1314</v>
      </c>
      <c r="E41" s="212">
        <f>MEDIAN(E43:F45)</f>
        <v>105</v>
      </c>
      <c r="F41" s="212"/>
    </row>
    <row r="42" spans="1:6">
      <c r="A42" s="49"/>
      <c r="B42" s="12" t="s">
        <v>1827</v>
      </c>
      <c r="C42" s="213" t="s">
        <v>1828</v>
      </c>
      <c r="D42" s="214"/>
      <c r="E42" s="215" t="s">
        <v>1829</v>
      </c>
      <c r="F42" s="216"/>
    </row>
    <row r="43" spans="1:6">
      <c r="A43" s="49"/>
      <c r="B43" s="15" t="s">
        <v>1800</v>
      </c>
      <c r="C43" s="206" t="s">
        <v>2816</v>
      </c>
      <c r="D43" s="207"/>
      <c r="E43" s="208">
        <v>105</v>
      </c>
      <c r="F43" s="209"/>
    </row>
    <row r="44" spans="1:6">
      <c r="A44" s="49"/>
      <c r="B44" s="15" t="s">
        <v>1802</v>
      </c>
      <c r="C44" s="206" t="s">
        <v>2817</v>
      </c>
      <c r="D44" s="207"/>
      <c r="E44" s="208">
        <v>99.75</v>
      </c>
      <c r="F44" s="209"/>
    </row>
    <row r="45" spans="1:6" ht="15" customHeight="1">
      <c r="A45" s="49"/>
      <c r="B45" s="15" t="s">
        <v>1803</v>
      </c>
      <c r="C45" s="206" t="s">
        <v>2819</v>
      </c>
      <c r="D45" s="207"/>
      <c r="E45" s="208">
        <v>126.44</v>
      </c>
      <c r="F45" s="209"/>
    </row>
    <row r="46" spans="1:6">
      <c r="A46" s="49"/>
      <c r="B46" s="10" t="s">
        <v>1830</v>
      </c>
      <c r="C46" s="220"/>
      <c r="D46" s="220"/>
      <c r="E46" s="220"/>
      <c r="F46" s="221"/>
    </row>
    <row r="47" spans="1:6">
      <c r="A47" s="49"/>
      <c r="B47" s="47"/>
      <c r="C47" s="47"/>
      <c r="D47" s="47"/>
      <c r="E47" s="47"/>
      <c r="F47" s="48"/>
    </row>
    <row r="48" spans="1:6">
      <c r="A48" s="11" t="s">
        <v>1741</v>
      </c>
      <c r="B48" s="11" t="s">
        <v>1823</v>
      </c>
      <c r="C48" s="8" t="s">
        <v>1742</v>
      </c>
      <c r="D48" s="11" t="s">
        <v>1314</v>
      </c>
      <c r="E48" s="217" t="s">
        <v>1824</v>
      </c>
      <c r="F48" s="217"/>
    </row>
    <row r="49" spans="1:6">
      <c r="A49" s="11" t="s">
        <v>1312</v>
      </c>
      <c r="B49" s="14" t="s">
        <v>1833</v>
      </c>
      <c r="C49" s="13" t="s">
        <v>1834</v>
      </c>
      <c r="D49" s="14" t="s">
        <v>1314</v>
      </c>
      <c r="E49" s="212">
        <f>MEDIAN(E51:F53)</f>
        <v>130</v>
      </c>
      <c r="F49" s="212"/>
    </row>
    <row r="50" spans="1:6">
      <c r="A50" s="49"/>
      <c r="B50" s="12" t="s">
        <v>1827</v>
      </c>
      <c r="C50" s="213" t="s">
        <v>1828</v>
      </c>
      <c r="D50" s="214"/>
      <c r="E50" s="215" t="s">
        <v>1829</v>
      </c>
      <c r="F50" s="216"/>
    </row>
    <row r="51" spans="1:6">
      <c r="A51" s="49"/>
      <c r="B51" s="15" t="s">
        <v>1804</v>
      </c>
      <c r="C51" s="206" t="s">
        <v>1799</v>
      </c>
      <c r="D51" s="207"/>
      <c r="E51" s="208">
        <v>189.9</v>
      </c>
      <c r="F51" s="209"/>
    </row>
    <row r="52" spans="1:6">
      <c r="A52" s="49"/>
      <c r="B52" s="15" t="s">
        <v>1800</v>
      </c>
      <c r="C52" s="206" t="s">
        <v>2816</v>
      </c>
      <c r="D52" s="207"/>
      <c r="E52" s="208">
        <v>130</v>
      </c>
      <c r="F52" s="209"/>
    </row>
    <row r="53" spans="1:6">
      <c r="A53" s="49"/>
      <c r="B53" s="15" t="s">
        <v>1798</v>
      </c>
      <c r="C53" s="206" t="s">
        <v>1812</v>
      </c>
      <c r="D53" s="207"/>
      <c r="E53" s="208">
        <v>123.5</v>
      </c>
      <c r="F53" s="209"/>
    </row>
    <row r="54" spans="1:6">
      <c r="A54" s="49"/>
      <c r="B54" s="10" t="s">
        <v>1830</v>
      </c>
      <c r="C54" s="220"/>
      <c r="D54" s="220"/>
      <c r="E54" s="220"/>
      <c r="F54" s="221"/>
    </row>
    <row r="55" spans="1:6">
      <c r="A55" s="49"/>
      <c r="B55" s="47"/>
      <c r="C55" s="47"/>
      <c r="D55" s="47"/>
      <c r="E55" s="47"/>
      <c r="F55" s="48"/>
    </row>
    <row r="56" spans="1:6">
      <c r="A56" s="11" t="s">
        <v>1741</v>
      </c>
      <c r="B56" s="11" t="s">
        <v>1823</v>
      </c>
      <c r="C56" s="8" t="s">
        <v>1742</v>
      </c>
      <c r="D56" s="11" t="s">
        <v>1314</v>
      </c>
      <c r="E56" s="217" t="s">
        <v>1824</v>
      </c>
      <c r="F56" s="217"/>
    </row>
    <row r="57" spans="1:6" ht="23.25">
      <c r="A57" s="11" t="s">
        <v>1312</v>
      </c>
      <c r="B57" s="14" t="s">
        <v>2839</v>
      </c>
      <c r="C57" s="13" t="s">
        <v>1603</v>
      </c>
      <c r="D57" s="14" t="s">
        <v>1314</v>
      </c>
      <c r="E57" s="218">
        <f>MEDIAN(E59:F61)</f>
        <v>30</v>
      </c>
      <c r="F57" s="219"/>
    </row>
    <row r="58" spans="1:6">
      <c r="A58" s="49"/>
      <c r="B58" s="12" t="s">
        <v>1827</v>
      </c>
      <c r="C58" s="213" t="s">
        <v>1828</v>
      </c>
      <c r="D58" s="214"/>
      <c r="E58" s="224" t="s">
        <v>1829</v>
      </c>
      <c r="F58" s="225"/>
    </row>
    <row r="59" spans="1:6">
      <c r="A59" s="49"/>
      <c r="B59" s="15" t="s">
        <v>1798</v>
      </c>
      <c r="C59" s="206" t="s">
        <v>1812</v>
      </c>
      <c r="D59" s="207"/>
      <c r="E59" s="222">
        <v>31.34</v>
      </c>
      <c r="F59" s="223"/>
    </row>
    <row r="60" spans="1:6">
      <c r="A60" s="49"/>
      <c r="B60" s="15" t="s">
        <v>1805</v>
      </c>
      <c r="C60" s="206" t="s">
        <v>2822</v>
      </c>
      <c r="D60" s="207"/>
      <c r="E60" s="222">
        <v>27</v>
      </c>
      <c r="F60" s="223"/>
    </row>
    <row r="61" spans="1:6">
      <c r="A61" s="49"/>
      <c r="B61" s="15" t="s">
        <v>1806</v>
      </c>
      <c r="C61" s="206" t="s">
        <v>2823</v>
      </c>
      <c r="D61" s="207"/>
      <c r="E61" s="222">
        <v>30</v>
      </c>
      <c r="F61" s="223"/>
    </row>
    <row r="62" spans="1:6">
      <c r="A62" s="49"/>
      <c r="B62" s="10" t="s">
        <v>1830</v>
      </c>
      <c r="C62" s="220"/>
      <c r="D62" s="220"/>
      <c r="E62" s="220"/>
      <c r="F62" s="221"/>
    </row>
    <row r="63" spans="1:6" s="1" customFormat="1">
      <c r="A63" s="52"/>
      <c r="B63" s="53"/>
      <c r="C63" s="54"/>
      <c r="D63" s="54"/>
      <c r="E63" s="54"/>
      <c r="F63" s="55"/>
    </row>
    <row r="64" spans="1:6" s="1" customFormat="1">
      <c r="A64" s="11" t="s">
        <v>1741</v>
      </c>
      <c r="B64" s="11" t="s">
        <v>1823</v>
      </c>
      <c r="C64" s="8" t="s">
        <v>1742</v>
      </c>
      <c r="D64" s="11" t="s">
        <v>1314</v>
      </c>
      <c r="E64" s="217" t="s">
        <v>1824</v>
      </c>
      <c r="F64" s="217"/>
    </row>
    <row r="65" spans="1:6" s="1" customFormat="1" ht="23.25">
      <c r="A65" s="11" t="s">
        <v>1312</v>
      </c>
      <c r="B65" s="14" t="s">
        <v>2843</v>
      </c>
      <c r="C65" s="13" t="s">
        <v>1779</v>
      </c>
      <c r="D65" s="14" t="s">
        <v>194</v>
      </c>
      <c r="E65" s="212">
        <v>31.58</v>
      </c>
      <c r="F65" s="212"/>
    </row>
    <row r="66" spans="1:6" s="1" customFormat="1">
      <c r="A66" s="49"/>
      <c r="B66" s="12" t="s">
        <v>1827</v>
      </c>
      <c r="C66" s="213" t="s">
        <v>1828</v>
      </c>
      <c r="D66" s="214"/>
      <c r="E66" s="215" t="s">
        <v>1829</v>
      </c>
      <c r="F66" s="216"/>
    </row>
    <row r="67" spans="1:6" s="1" customFormat="1">
      <c r="A67" s="49"/>
      <c r="B67" s="15" t="s">
        <v>1807</v>
      </c>
      <c r="C67" s="206" t="s">
        <v>2824</v>
      </c>
      <c r="D67" s="207"/>
      <c r="E67" s="208">
        <v>31.58</v>
      </c>
      <c r="F67" s="209"/>
    </row>
    <row r="68" spans="1:6" s="1" customFormat="1">
      <c r="A68" s="49"/>
      <c r="B68" s="15"/>
      <c r="C68" s="206"/>
      <c r="D68" s="207"/>
      <c r="E68" s="208"/>
      <c r="F68" s="209"/>
    </row>
    <row r="69" spans="1:6" s="1" customFormat="1">
      <c r="A69" s="49"/>
      <c r="B69" s="10" t="s">
        <v>1830</v>
      </c>
      <c r="C69" s="220"/>
      <c r="D69" s="220"/>
      <c r="E69" s="220"/>
      <c r="F69" s="221"/>
    </row>
    <row r="70" spans="1:6" s="1" customFormat="1">
      <c r="A70" s="49"/>
      <c r="B70" s="47"/>
      <c r="C70" s="47"/>
      <c r="D70" s="47"/>
      <c r="E70" s="47"/>
      <c r="F70" s="48"/>
    </row>
    <row r="71" spans="1:6" s="1" customFormat="1">
      <c r="A71" s="11" t="s">
        <v>1741</v>
      </c>
      <c r="B71" s="11" t="s">
        <v>1823</v>
      </c>
      <c r="C71" s="8" t="s">
        <v>1742</v>
      </c>
      <c r="D71" s="11" t="s">
        <v>1314</v>
      </c>
      <c r="E71" s="217" t="s">
        <v>1824</v>
      </c>
      <c r="F71" s="217"/>
    </row>
    <row r="72" spans="1:6" s="1" customFormat="1" ht="23.25">
      <c r="A72" s="11" t="s">
        <v>1312</v>
      </c>
      <c r="B72" s="14" t="s">
        <v>2840</v>
      </c>
      <c r="C72" s="13" t="s">
        <v>1604</v>
      </c>
      <c r="D72" s="14" t="s">
        <v>194</v>
      </c>
      <c r="E72" s="212">
        <v>40.270000000000003</v>
      </c>
      <c r="F72" s="212"/>
    </row>
    <row r="73" spans="1:6" s="1" customFormat="1">
      <c r="A73" s="49"/>
      <c r="B73" s="12" t="s">
        <v>1827</v>
      </c>
      <c r="C73" s="213" t="s">
        <v>1828</v>
      </c>
      <c r="D73" s="214"/>
      <c r="E73" s="215" t="s">
        <v>1829</v>
      </c>
      <c r="F73" s="216"/>
    </row>
    <row r="74" spans="1:6" s="1" customFormat="1">
      <c r="A74" s="49"/>
      <c r="B74" s="15" t="s">
        <v>1809</v>
      </c>
      <c r="C74" s="206" t="s">
        <v>1808</v>
      </c>
      <c r="D74" s="207"/>
      <c r="E74" s="208">
        <v>40.270000000000003</v>
      </c>
      <c r="F74" s="209"/>
    </row>
    <row r="75" spans="1:6" s="1" customFormat="1">
      <c r="A75" s="49"/>
      <c r="B75" s="10" t="s">
        <v>1830</v>
      </c>
      <c r="C75" s="220" t="s">
        <v>2844</v>
      </c>
      <c r="D75" s="220"/>
      <c r="E75" s="220"/>
      <c r="F75" s="221"/>
    </row>
    <row r="76" spans="1:6" s="1" customFormat="1">
      <c r="A76" s="49"/>
      <c r="B76" s="47"/>
      <c r="C76" s="47"/>
      <c r="D76" s="47"/>
      <c r="E76" s="47"/>
      <c r="F76" s="48"/>
    </row>
    <row r="77" spans="1:6" s="1" customFormat="1">
      <c r="A77" s="11" t="s">
        <v>1741</v>
      </c>
      <c r="B77" s="11" t="s">
        <v>1823</v>
      </c>
      <c r="C77" s="8" t="s">
        <v>1742</v>
      </c>
      <c r="D77" s="11" t="s">
        <v>1314</v>
      </c>
      <c r="E77" s="217" t="s">
        <v>1824</v>
      </c>
      <c r="F77" s="217"/>
    </row>
    <row r="78" spans="1:6" s="1" customFormat="1" ht="23.25">
      <c r="A78" s="11" t="s">
        <v>1312</v>
      </c>
      <c r="B78" s="14" t="s">
        <v>2841</v>
      </c>
      <c r="C78" s="13" t="s">
        <v>1605</v>
      </c>
      <c r="D78" s="14" t="s">
        <v>194</v>
      </c>
      <c r="E78" s="212">
        <f>MEDIAN(E80:F82)</f>
        <v>39.5</v>
      </c>
      <c r="F78" s="212"/>
    </row>
    <row r="79" spans="1:6" s="1" customFormat="1">
      <c r="A79" s="49"/>
      <c r="B79" s="12" t="s">
        <v>1827</v>
      </c>
      <c r="C79" s="213" t="s">
        <v>1828</v>
      </c>
      <c r="D79" s="214"/>
      <c r="E79" s="215" t="s">
        <v>1829</v>
      </c>
      <c r="F79" s="216"/>
    </row>
    <row r="80" spans="1:6" s="1" customFormat="1">
      <c r="A80" s="49"/>
      <c r="B80" s="15" t="s">
        <v>1798</v>
      </c>
      <c r="C80" s="206" t="s">
        <v>1812</v>
      </c>
      <c r="D80" s="207"/>
      <c r="E80" s="208">
        <v>36.950000000000003</v>
      </c>
      <c r="F80" s="209"/>
    </row>
    <row r="81" spans="1:6" s="1" customFormat="1">
      <c r="A81" s="49"/>
      <c r="B81" s="15" t="s">
        <v>1800</v>
      </c>
      <c r="C81" s="206" t="s">
        <v>2816</v>
      </c>
      <c r="D81" s="207"/>
      <c r="E81" s="208">
        <v>39.5</v>
      </c>
      <c r="F81" s="209"/>
    </row>
    <row r="82" spans="1:6" s="1" customFormat="1">
      <c r="A82" s="49"/>
      <c r="B82" s="15" t="s">
        <v>1810</v>
      </c>
      <c r="C82" s="206" t="s">
        <v>2825</v>
      </c>
      <c r="D82" s="207"/>
      <c r="E82" s="208">
        <v>46.9</v>
      </c>
      <c r="F82" s="209"/>
    </row>
    <row r="83" spans="1:6" s="1" customFormat="1">
      <c r="A83" s="50"/>
      <c r="B83" s="51" t="s">
        <v>1830</v>
      </c>
      <c r="C83" s="210"/>
      <c r="D83" s="210"/>
      <c r="E83" s="210"/>
      <c r="F83" s="211"/>
    </row>
    <row r="84" spans="1:6" s="1" customFormat="1">
      <c r="A84" s="52"/>
      <c r="B84" s="53"/>
      <c r="C84" s="54"/>
      <c r="D84" s="54"/>
      <c r="E84" s="54"/>
      <c r="F84" s="55"/>
    </row>
    <row r="85" spans="1:6">
      <c r="A85" s="11" t="s">
        <v>1741</v>
      </c>
      <c r="B85" s="11" t="s">
        <v>1823</v>
      </c>
      <c r="C85" s="8" t="s">
        <v>1742</v>
      </c>
      <c r="D85" s="11" t="s">
        <v>1314</v>
      </c>
      <c r="E85" s="217" t="s">
        <v>1824</v>
      </c>
      <c r="F85" s="217"/>
    </row>
    <row r="86" spans="1:6" ht="23.25">
      <c r="A86" s="11" t="s">
        <v>1312</v>
      </c>
      <c r="B86" s="14" t="s">
        <v>2842</v>
      </c>
      <c r="C86" s="13" t="s">
        <v>1606</v>
      </c>
      <c r="D86" s="14" t="s">
        <v>1314</v>
      </c>
      <c r="E86" s="212">
        <f>MEDIAN(E88:F90)</f>
        <v>52</v>
      </c>
      <c r="F86" s="212"/>
    </row>
    <row r="87" spans="1:6">
      <c r="A87" s="49"/>
      <c r="B87" s="12" t="s">
        <v>1827</v>
      </c>
      <c r="C87" s="213" t="s">
        <v>1828</v>
      </c>
      <c r="D87" s="214"/>
      <c r="E87" s="215" t="s">
        <v>1829</v>
      </c>
      <c r="F87" s="216"/>
    </row>
    <row r="88" spans="1:6">
      <c r="A88" s="49"/>
      <c r="B88" s="15" t="s">
        <v>1798</v>
      </c>
      <c r="C88" s="206" t="s">
        <v>1812</v>
      </c>
      <c r="D88" s="207"/>
      <c r="E88" s="208">
        <v>37.99</v>
      </c>
      <c r="F88" s="209"/>
    </row>
    <row r="89" spans="1:6">
      <c r="A89" s="49"/>
      <c r="B89" s="15" t="s">
        <v>1811</v>
      </c>
      <c r="C89" s="206" t="s">
        <v>2826</v>
      </c>
      <c r="D89" s="207"/>
      <c r="E89" s="208">
        <v>52</v>
      </c>
      <c r="F89" s="209"/>
    </row>
    <row r="90" spans="1:6">
      <c r="A90" s="49"/>
      <c r="B90" s="15" t="s">
        <v>1813</v>
      </c>
      <c r="C90" s="206" t="s">
        <v>2827</v>
      </c>
      <c r="D90" s="207"/>
      <c r="E90" s="208">
        <v>52</v>
      </c>
      <c r="F90" s="209"/>
    </row>
    <row r="91" spans="1:6">
      <c r="A91" s="49"/>
      <c r="B91" s="10" t="s">
        <v>1830</v>
      </c>
      <c r="C91" s="220"/>
      <c r="D91" s="220"/>
      <c r="E91" s="220"/>
      <c r="F91" s="221"/>
    </row>
    <row r="92" spans="1:6">
      <c r="A92" s="49"/>
      <c r="B92" s="47"/>
      <c r="C92" s="47"/>
      <c r="D92" s="47"/>
      <c r="E92" s="47"/>
      <c r="F92" s="48"/>
    </row>
    <row r="93" spans="1:6">
      <c r="A93" s="11" t="s">
        <v>1741</v>
      </c>
      <c r="B93" s="11" t="s">
        <v>1823</v>
      </c>
      <c r="C93" s="8" t="s">
        <v>1742</v>
      </c>
      <c r="D93" s="11" t="s">
        <v>1314</v>
      </c>
      <c r="E93" s="217" t="s">
        <v>1824</v>
      </c>
      <c r="F93" s="217"/>
    </row>
    <row r="94" spans="1:6" ht="23.25">
      <c r="A94" s="11" t="s">
        <v>1312</v>
      </c>
      <c r="B94" s="14" t="s">
        <v>1836</v>
      </c>
      <c r="C94" s="13" t="s">
        <v>1607</v>
      </c>
      <c r="D94" s="14" t="s">
        <v>1314</v>
      </c>
      <c r="E94" s="212">
        <f>MEDIAN(E96:F98)</f>
        <v>53.2</v>
      </c>
      <c r="F94" s="212"/>
    </row>
    <row r="95" spans="1:6">
      <c r="A95" s="49"/>
      <c r="B95" s="12" t="s">
        <v>1827</v>
      </c>
      <c r="C95" s="213" t="s">
        <v>1828</v>
      </c>
      <c r="D95" s="214"/>
      <c r="E95" s="215" t="s">
        <v>1829</v>
      </c>
      <c r="F95" s="216"/>
    </row>
    <row r="96" spans="1:6">
      <c r="A96" s="49"/>
      <c r="B96" s="15" t="s">
        <v>1798</v>
      </c>
      <c r="C96" s="206" t="s">
        <v>1812</v>
      </c>
      <c r="D96" s="207"/>
      <c r="E96" s="208">
        <v>53.2</v>
      </c>
      <c r="F96" s="209"/>
    </row>
    <row r="97" spans="1:6">
      <c r="A97" s="49"/>
      <c r="B97" s="15" t="s">
        <v>1801</v>
      </c>
      <c r="C97" s="206" t="s">
        <v>1815</v>
      </c>
      <c r="D97" s="207"/>
      <c r="E97" s="208">
        <v>56</v>
      </c>
      <c r="F97" s="209"/>
    </row>
    <row r="98" spans="1:6">
      <c r="A98" s="49"/>
      <c r="B98" s="15" t="s">
        <v>1814</v>
      </c>
      <c r="C98" s="206" t="s">
        <v>2828</v>
      </c>
      <c r="D98" s="207"/>
      <c r="E98" s="208">
        <v>43.9</v>
      </c>
      <c r="F98" s="209"/>
    </row>
    <row r="99" spans="1:6">
      <c r="A99" s="49"/>
      <c r="B99" s="10" t="s">
        <v>1830</v>
      </c>
      <c r="C99" s="220"/>
      <c r="D99" s="220"/>
      <c r="E99" s="220"/>
      <c r="F99" s="221"/>
    </row>
    <row r="100" spans="1:6">
      <c r="A100" s="49"/>
      <c r="B100" s="47"/>
      <c r="C100" s="47"/>
      <c r="D100" s="47"/>
      <c r="E100" s="47"/>
      <c r="F100" s="48"/>
    </row>
    <row r="101" spans="1:6">
      <c r="A101" s="11" t="s">
        <v>1741</v>
      </c>
      <c r="B101" s="11" t="s">
        <v>1823</v>
      </c>
      <c r="C101" s="8" t="s">
        <v>1742</v>
      </c>
      <c r="D101" s="11" t="s">
        <v>1314</v>
      </c>
      <c r="E101" s="217" t="s">
        <v>1824</v>
      </c>
      <c r="F101" s="217"/>
    </row>
    <row r="102" spans="1:6" ht="23.25">
      <c r="A102" s="11" t="s">
        <v>1312</v>
      </c>
      <c r="B102" s="14" t="s">
        <v>1837</v>
      </c>
      <c r="C102" s="13" t="s">
        <v>1608</v>
      </c>
      <c r="D102" s="14" t="s">
        <v>1314</v>
      </c>
      <c r="E102" s="212">
        <f>MEDIAN(E104:F106)</f>
        <v>9.52</v>
      </c>
      <c r="F102" s="212"/>
    </row>
    <row r="103" spans="1:6">
      <c r="A103" s="49"/>
      <c r="B103" s="12" t="s">
        <v>1827</v>
      </c>
      <c r="C103" s="213" t="s">
        <v>1828</v>
      </c>
      <c r="D103" s="214"/>
      <c r="E103" s="215" t="s">
        <v>1829</v>
      </c>
      <c r="F103" s="216"/>
    </row>
    <row r="104" spans="1:6">
      <c r="A104" s="49"/>
      <c r="B104" s="15" t="s">
        <v>1816</v>
      </c>
      <c r="C104" s="206" t="s">
        <v>1817</v>
      </c>
      <c r="D104" s="207"/>
      <c r="E104" s="208">
        <v>8.7200000000000006</v>
      </c>
      <c r="F104" s="209"/>
    </row>
    <row r="105" spans="1:6" s="1" customFormat="1">
      <c r="A105" s="49"/>
      <c r="B105" s="15" t="s">
        <v>2821</v>
      </c>
      <c r="C105" s="206" t="s">
        <v>2829</v>
      </c>
      <c r="D105" s="207"/>
      <c r="E105" s="208">
        <v>9.9</v>
      </c>
      <c r="F105" s="209"/>
    </row>
    <row r="106" spans="1:6" s="1" customFormat="1">
      <c r="A106" s="49"/>
      <c r="B106" s="15" t="s">
        <v>1818</v>
      </c>
      <c r="C106" s="206" t="s">
        <v>2830</v>
      </c>
      <c r="D106" s="207"/>
      <c r="E106" s="208">
        <v>9.52</v>
      </c>
      <c r="F106" s="209"/>
    </row>
    <row r="107" spans="1:6">
      <c r="A107" s="49"/>
      <c r="B107" s="10" t="s">
        <v>1830</v>
      </c>
      <c r="C107" s="220"/>
      <c r="D107" s="220"/>
      <c r="E107" s="220"/>
      <c r="F107" s="221"/>
    </row>
    <row r="108" spans="1:6">
      <c r="A108" s="49"/>
      <c r="B108" s="47"/>
      <c r="C108" s="47"/>
      <c r="D108" s="47"/>
      <c r="E108" s="47"/>
      <c r="F108" s="48"/>
    </row>
    <row r="109" spans="1:6">
      <c r="A109" s="11" t="s">
        <v>1741</v>
      </c>
      <c r="B109" s="11" t="s">
        <v>1823</v>
      </c>
      <c r="C109" s="8" t="s">
        <v>1742</v>
      </c>
      <c r="D109" s="11" t="s">
        <v>1314</v>
      </c>
      <c r="E109" s="217" t="s">
        <v>1824</v>
      </c>
      <c r="F109" s="217"/>
    </row>
    <row r="110" spans="1:6" ht="23.25">
      <c r="A110" s="11" t="s">
        <v>1312</v>
      </c>
      <c r="B110" s="14" t="s">
        <v>1838</v>
      </c>
      <c r="C110" s="13" t="s">
        <v>1313</v>
      </c>
      <c r="D110" s="14" t="s">
        <v>1314</v>
      </c>
      <c r="E110" s="212">
        <f>MEDIAN(E112:F114)</f>
        <v>8.69</v>
      </c>
      <c r="F110" s="212"/>
    </row>
    <row r="111" spans="1:6">
      <c r="A111" s="49"/>
      <c r="B111" s="12" t="s">
        <v>1827</v>
      </c>
      <c r="C111" s="213" t="s">
        <v>1828</v>
      </c>
      <c r="D111" s="214"/>
      <c r="E111" s="215" t="s">
        <v>1829</v>
      </c>
      <c r="F111" s="216"/>
    </row>
    <row r="112" spans="1:6">
      <c r="A112" s="49"/>
      <c r="B112" s="15" t="s">
        <v>1820</v>
      </c>
      <c r="C112" s="206" t="s">
        <v>2834</v>
      </c>
      <c r="D112" s="207"/>
      <c r="E112" s="208">
        <v>8.69</v>
      </c>
      <c r="F112" s="209"/>
    </row>
    <row r="113" spans="1:6">
      <c r="A113" s="49"/>
      <c r="B113" s="15" t="s">
        <v>2831</v>
      </c>
      <c r="C113" s="206" t="s">
        <v>2835</v>
      </c>
      <c r="D113" s="207"/>
      <c r="E113" s="208">
        <v>8.49</v>
      </c>
      <c r="F113" s="209"/>
    </row>
    <row r="114" spans="1:6">
      <c r="A114" s="49"/>
      <c r="B114" s="15" t="s">
        <v>1798</v>
      </c>
      <c r="C114" s="206" t="s">
        <v>1812</v>
      </c>
      <c r="D114" s="207"/>
      <c r="E114" s="208">
        <v>10.35</v>
      </c>
      <c r="F114" s="209"/>
    </row>
    <row r="115" spans="1:6">
      <c r="A115" s="49"/>
      <c r="B115" s="10" t="s">
        <v>1830</v>
      </c>
      <c r="C115" s="220"/>
      <c r="D115" s="220"/>
      <c r="E115" s="220"/>
      <c r="F115" s="221"/>
    </row>
    <row r="116" spans="1:6">
      <c r="A116" s="49"/>
      <c r="B116" s="47"/>
      <c r="C116" s="47"/>
      <c r="D116" s="47"/>
      <c r="E116" s="47"/>
      <c r="F116" s="48"/>
    </row>
    <row r="117" spans="1:6">
      <c r="A117" s="11" t="s">
        <v>1741</v>
      </c>
      <c r="B117" s="11" t="s">
        <v>1823</v>
      </c>
      <c r="C117" s="8" t="s">
        <v>1742</v>
      </c>
      <c r="D117" s="11" t="s">
        <v>1314</v>
      </c>
      <c r="E117" s="217" t="s">
        <v>1824</v>
      </c>
      <c r="F117" s="217"/>
    </row>
    <row r="118" spans="1:6" ht="23.25">
      <c r="A118" s="11" t="s">
        <v>1312</v>
      </c>
      <c r="B118" s="14" t="s">
        <v>1835</v>
      </c>
      <c r="C118" s="13" t="s">
        <v>1609</v>
      </c>
      <c r="D118" s="14" t="s">
        <v>1314</v>
      </c>
      <c r="E118" s="218">
        <f>MEDIAN(E120:F122)</f>
        <v>27.77</v>
      </c>
      <c r="F118" s="219"/>
    </row>
    <row r="119" spans="1:6">
      <c r="A119" s="49"/>
      <c r="B119" s="12" t="s">
        <v>1827</v>
      </c>
      <c r="C119" s="213" t="s">
        <v>1828</v>
      </c>
      <c r="D119" s="214"/>
      <c r="E119" s="224" t="s">
        <v>1829</v>
      </c>
      <c r="F119" s="225"/>
    </row>
    <row r="120" spans="1:6">
      <c r="A120" s="49"/>
      <c r="B120" s="15" t="s">
        <v>2832</v>
      </c>
      <c r="C120" s="206" t="s">
        <v>1819</v>
      </c>
      <c r="D120" s="207"/>
      <c r="E120" s="222">
        <v>25.94</v>
      </c>
      <c r="F120" s="223"/>
    </row>
    <row r="121" spans="1:6">
      <c r="A121" s="49"/>
      <c r="B121" s="15" t="s">
        <v>2833</v>
      </c>
      <c r="C121" s="206" t="s">
        <v>1821</v>
      </c>
      <c r="D121" s="207"/>
      <c r="E121" s="222">
        <v>27.77</v>
      </c>
      <c r="F121" s="223"/>
    </row>
    <row r="122" spans="1:6">
      <c r="A122" s="49"/>
      <c r="B122" s="15" t="s">
        <v>1798</v>
      </c>
      <c r="C122" s="206" t="s">
        <v>1812</v>
      </c>
      <c r="D122" s="207"/>
      <c r="E122" s="222">
        <v>30.9</v>
      </c>
      <c r="F122" s="223"/>
    </row>
    <row r="123" spans="1:6">
      <c r="A123" s="49"/>
      <c r="B123" s="10" t="s">
        <v>1830</v>
      </c>
      <c r="C123" s="220"/>
      <c r="D123" s="220"/>
      <c r="E123" s="220"/>
      <c r="F123" s="221"/>
    </row>
    <row r="124" spans="1:6">
      <c r="A124" s="50"/>
      <c r="B124" s="56"/>
      <c r="C124" s="56"/>
      <c r="D124" s="56"/>
      <c r="E124" s="56"/>
      <c r="F124" s="57"/>
    </row>
  </sheetData>
  <mergeCells count="142">
    <mergeCell ref="B6:F6"/>
    <mergeCell ref="B26:F26"/>
    <mergeCell ref="B27:F27"/>
    <mergeCell ref="B28:F28"/>
    <mergeCell ref="B29:F29"/>
    <mergeCell ref="A1:F1"/>
    <mergeCell ref="A2:F2"/>
    <mergeCell ref="A3:F3"/>
    <mergeCell ref="A4:F4"/>
    <mergeCell ref="B7:F7"/>
    <mergeCell ref="B8:F8"/>
    <mergeCell ref="B9:F9"/>
    <mergeCell ref="B10:F10"/>
    <mergeCell ref="B11:F11"/>
    <mergeCell ref="B12:F12"/>
    <mergeCell ref="B15:F15"/>
    <mergeCell ref="E32:F32"/>
    <mergeCell ref="E33:F33"/>
    <mergeCell ref="C50:D50"/>
    <mergeCell ref="E50:F50"/>
    <mergeCell ref="E48:F48"/>
    <mergeCell ref="C46:F46"/>
    <mergeCell ref="C44:D44"/>
    <mergeCell ref="E44:F44"/>
    <mergeCell ref="C34:D34"/>
    <mergeCell ref="E34:F34"/>
    <mergeCell ref="C35:D35"/>
    <mergeCell ref="E35:F35"/>
    <mergeCell ref="E56:F56"/>
    <mergeCell ref="E36:F36"/>
    <mergeCell ref="E40:F40"/>
    <mergeCell ref="E37:F37"/>
    <mergeCell ref="C38:F38"/>
    <mergeCell ref="C36:D36"/>
    <mergeCell ref="E45:F45"/>
    <mergeCell ref="C37:D37"/>
    <mergeCell ref="C54:F54"/>
    <mergeCell ref="C52:D52"/>
    <mergeCell ref="E52:F52"/>
    <mergeCell ref="C53:D53"/>
    <mergeCell ref="E53:F53"/>
    <mergeCell ref="C51:D51"/>
    <mergeCell ref="E51:F51"/>
    <mergeCell ref="C45:D45"/>
    <mergeCell ref="E41:F41"/>
    <mergeCell ref="C43:D43"/>
    <mergeCell ref="E43:F43"/>
    <mergeCell ref="C42:D42"/>
    <mergeCell ref="E42:F42"/>
    <mergeCell ref="E49:F49"/>
    <mergeCell ref="C62:F62"/>
    <mergeCell ref="C60:D60"/>
    <mergeCell ref="E60:F60"/>
    <mergeCell ref="C61:D61"/>
    <mergeCell ref="E61:F61"/>
    <mergeCell ref="E57:F57"/>
    <mergeCell ref="C58:D58"/>
    <mergeCell ref="E58:F58"/>
    <mergeCell ref="C59:D59"/>
    <mergeCell ref="E59:F59"/>
    <mergeCell ref="C91:F91"/>
    <mergeCell ref="C89:D89"/>
    <mergeCell ref="E89:F89"/>
    <mergeCell ref="C90:D90"/>
    <mergeCell ref="E90:F90"/>
    <mergeCell ref="E85:F85"/>
    <mergeCell ref="E86:F86"/>
    <mergeCell ref="C87:D87"/>
    <mergeCell ref="E87:F87"/>
    <mergeCell ref="C88:D88"/>
    <mergeCell ref="E88:F88"/>
    <mergeCell ref="E93:F93"/>
    <mergeCell ref="E94:F94"/>
    <mergeCell ref="C95:D95"/>
    <mergeCell ref="E95:F95"/>
    <mergeCell ref="C103:D103"/>
    <mergeCell ref="E103:F103"/>
    <mergeCell ref="C96:D96"/>
    <mergeCell ref="E96:F96"/>
    <mergeCell ref="C99:F99"/>
    <mergeCell ref="E111:F111"/>
    <mergeCell ref="C97:D97"/>
    <mergeCell ref="E97:F97"/>
    <mergeCell ref="E101:F101"/>
    <mergeCell ref="E102:F102"/>
    <mergeCell ref="C98:D98"/>
    <mergeCell ref="E98:F98"/>
    <mergeCell ref="C119:D119"/>
    <mergeCell ref="E119:F119"/>
    <mergeCell ref="C112:D112"/>
    <mergeCell ref="E112:F112"/>
    <mergeCell ref="C104:D104"/>
    <mergeCell ref="E104:F104"/>
    <mergeCell ref="C107:F107"/>
    <mergeCell ref="E109:F109"/>
    <mergeCell ref="E110:F110"/>
    <mergeCell ref="C111:D111"/>
    <mergeCell ref="C105:D105"/>
    <mergeCell ref="E105:F105"/>
    <mergeCell ref="C106:D106"/>
    <mergeCell ref="E106:F106"/>
    <mergeCell ref="E64:F64"/>
    <mergeCell ref="E117:F117"/>
    <mergeCell ref="E118:F118"/>
    <mergeCell ref="C123:F123"/>
    <mergeCell ref="C121:D121"/>
    <mergeCell ref="E121:F121"/>
    <mergeCell ref="C122:D122"/>
    <mergeCell ref="E122:F122"/>
    <mergeCell ref="C115:F115"/>
    <mergeCell ref="C113:D113"/>
    <mergeCell ref="E65:F65"/>
    <mergeCell ref="C66:D66"/>
    <mergeCell ref="E66:F66"/>
    <mergeCell ref="C67:D67"/>
    <mergeCell ref="E67:F67"/>
    <mergeCell ref="C120:D120"/>
    <mergeCell ref="E120:F120"/>
    <mergeCell ref="E113:F113"/>
    <mergeCell ref="C114:D114"/>
    <mergeCell ref="E114:F114"/>
    <mergeCell ref="E71:F71"/>
    <mergeCell ref="E72:F72"/>
    <mergeCell ref="C75:F75"/>
    <mergeCell ref="C69:F69"/>
    <mergeCell ref="C80:D80"/>
    <mergeCell ref="E80:F80"/>
    <mergeCell ref="C83:F83"/>
    <mergeCell ref="C81:D81"/>
    <mergeCell ref="E81:F81"/>
    <mergeCell ref="C82:D82"/>
    <mergeCell ref="E82:F82"/>
    <mergeCell ref="C68:D68"/>
    <mergeCell ref="E68:F68"/>
    <mergeCell ref="E78:F78"/>
    <mergeCell ref="C79:D79"/>
    <mergeCell ref="E79:F79"/>
    <mergeCell ref="C73:D73"/>
    <mergeCell ref="E73:F73"/>
    <mergeCell ref="C74:D74"/>
    <mergeCell ref="E74:F74"/>
    <mergeCell ref="E77:F77"/>
  </mergeCells>
  <printOptions horizontalCentered="1"/>
  <pageMargins left="0.59055118110236227" right="0.39370078740157483" top="0.39370078740157483" bottom="0.6692913385826772" header="0.31496062992125984" footer="0.31496062992125984"/>
  <pageSetup paperSize="9" scale="95" orientation="portrait" r:id="rId1"/>
  <headerFooter>
    <oddFooter>&amp;R&amp;P/&amp;N</oddFooter>
  </headerFooter>
  <rowBreaks count="1" manualBreakCount="1">
    <brk id="83" max="5" man="1"/>
  </rowBreaks>
  <drawing r:id="rId2"/>
</worksheet>
</file>

<file path=xl/worksheets/sheet4.xml><?xml version="1.0" encoding="utf-8"?>
<worksheet xmlns="http://schemas.openxmlformats.org/spreadsheetml/2006/main" xmlns:r="http://schemas.openxmlformats.org/officeDocument/2006/relationships">
  <sheetPr>
    <pageSetUpPr fitToPage="1"/>
  </sheetPr>
  <dimension ref="A1:J57"/>
  <sheetViews>
    <sheetView view="pageBreakPreview" topLeftCell="A4" zoomScale="130" zoomScaleSheetLayoutView="130" workbookViewId="0">
      <selection activeCell="B32" sqref="B32"/>
    </sheetView>
  </sheetViews>
  <sheetFormatPr defaultRowHeight="15"/>
  <cols>
    <col min="1" max="1" width="13.42578125" style="64" bestFit="1" customWidth="1"/>
    <col min="2" max="2" width="9.42578125" style="64" bestFit="1" customWidth="1"/>
    <col min="3" max="3" width="65.5703125" style="1" customWidth="1"/>
    <col min="4" max="4" width="9.140625" style="64"/>
    <col min="5" max="5" width="7.85546875" style="64" bestFit="1" customWidth="1"/>
    <col min="6" max="6" width="13.42578125" style="71" bestFit="1" customWidth="1"/>
    <col min="7" max="7" width="12.7109375" style="64" bestFit="1" customWidth="1"/>
    <col min="8" max="8" width="9.140625" style="1"/>
    <col min="9" max="9" width="11" style="1" bestFit="1" customWidth="1"/>
    <col min="10" max="16384" width="9.140625" style="1"/>
  </cols>
  <sheetData>
    <row r="1" spans="1:10">
      <c r="A1" s="200" t="s">
        <v>1748</v>
      </c>
      <c r="B1" s="200"/>
      <c r="C1" s="200"/>
      <c r="D1" s="200"/>
      <c r="E1" s="200"/>
      <c r="F1" s="200"/>
      <c r="G1" s="200"/>
      <c r="H1" s="59"/>
      <c r="I1" s="44"/>
      <c r="J1" s="7"/>
    </row>
    <row r="2" spans="1:10">
      <c r="A2" s="200" t="s">
        <v>1749</v>
      </c>
      <c r="B2" s="200"/>
      <c r="C2" s="200"/>
      <c r="D2" s="200"/>
      <c r="E2" s="200"/>
      <c r="F2" s="200"/>
      <c r="G2" s="200"/>
      <c r="H2" s="44"/>
      <c r="I2" s="44"/>
      <c r="J2" s="7"/>
    </row>
    <row r="3" spans="1:10">
      <c r="A3" s="200" t="s">
        <v>1750</v>
      </c>
      <c r="B3" s="200"/>
      <c r="C3" s="200"/>
      <c r="D3" s="200"/>
      <c r="E3" s="200"/>
      <c r="F3" s="200"/>
      <c r="G3" s="200"/>
      <c r="H3" s="44"/>
      <c r="I3" s="44"/>
      <c r="J3" s="7"/>
    </row>
    <row r="4" spans="1:10">
      <c r="A4" s="233" t="s">
        <v>1841</v>
      </c>
      <c r="B4" s="233"/>
      <c r="C4" s="233"/>
      <c r="D4" s="233"/>
      <c r="E4" s="233"/>
      <c r="F4" s="233"/>
      <c r="G4" s="233"/>
      <c r="H4" s="45"/>
      <c r="I4" s="45"/>
      <c r="J4" s="7"/>
    </row>
    <row r="5" spans="1:10">
      <c r="A5" s="63" t="s">
        <v>1741</v>
      </c>
      <c r="B5" s="63" t="s">
        <v>1823</v>
      </c>
      <c r="C5" s="60" t="s">
        <v>1742</v>
      </c>
      <c r="D5" s="63" t="s">
        <v>1314</v>
      </c>
      <c r="E5" s="63" t="s">
        <v>1842</v>
      </c>
      <c r="F5" s="66" t="s">
        <v>1879</v>
      </c>
      <c r="G5" s="67" t="s">
        <v>1746</v>
      </c>
      <c r="H5" s="7"/>
      <c r="I5" s="7"/>
      <c r="J5" s="7"/>
    </row>
    <row r="6" spans="1:10">
      <c r="A6" s="63" t="s">
        <v>348</v>
      </c>
      <c r="B6" s="63" t="s">
        <v>1</v>
      </c>
      <c r="C6" s="61" t="s">
        <v>2</v>
      </c>
      <c r="D6" s="63" t="s">
        <v>3</v>
      </c>
      <c r="E6" s="63"/>
      <c r="F6" s="66"/>
      <c r="G6" s="68">
        <f>SUM(G7:G8)</f>
        <v>2648.5</v>
      </c>
      <c r="H6" s="7"/>
      <c r="I6" s="7"/>
      <c r="J6" s="7"/>
    </row>
    <row r="7" spans="1:10" ht="30">
      <c r="A7" s="72" t="s">
        <v>48</v>
      </c>
      <c r="B7" s="135" t="s">
        <v>1843</v>
      </c>
      <c r="C7" s="118" t="s">
        <v>1860</v>
      </c>
      <c r="D7" s="3" t="s">
        <v>1861</v>
      </c>
      <c r="E7" s="3">
        <v>1</v>
      </c>
      <c r="F7" s="69">
        <v>1611</v>
      </c>
      <c r="G7" s="70">
        <f>F7*E7</f>
        <v>1611</v>
      </c>
      <c r="H7" s="7"/>
      <c r="I7" s="7"/>
      <c r="J7" s="7"/>
    </row>
    <row r="8" spans="1:10">
      <c r="A8" s="3" t="s">
        <v>48</v>
      </c>
      <c r="B8" s="135" t="s">
        <v>1844</v>
      </c>
      <c r="C8" s="118" t="s">
        <v>1862</v>
      </c>
      <c r="D8" s="3" t="s">
        <v>1365</v>
      </c>
      <c r="E8" s="3">
        <v>250</v>
      </c>
      <c r="F8" s="69">
        <v>4.1500000000000004</v>
      </c>
      <c r="G8" s="70">
        <f t="shared" ref="G8:G31" si="0">F8*E8</f>
        <v>1037.5</v>
      </c>
      <c r="H8" s="7"/>
      <c r="I8" s="7"/>
      <c r="J8" s="7"/>
    </row>
    <row r="9" spans="1:10">
      <c r="A9" s="77"/>
      <c r="B9" s="78"/>
      <c r="C9" s="119"/>
      <c r="D9" s="78"/>
      <c r="E9" s="78"/>
      <c r="F9" s="79"/>
      <c r="G9" s="80"/>
      <c r="H9" s="7"/>
      <c r="J9" s="7"/>
    </row>
    <row r="10" spans="1:10">
      <c r="A10" s="76" t="s">
        <v>348</v>
      </c>
      <c r="B10" s="76" t="s">
        <v>622</v>
      </c>
      <c r="C10" s="120" t="s">
        <v>623</v>
      </c>
      <c r="D10" s="76" t="s">
        <v>194</v>
      </c>
      <c r="E10" s="76"/>
      <c r="F10" s="81"/>
      <c r="G10" s="82">
        <f>SUM(G11:G13)</f>
        <v>59.818584999999999</v>
      </c>
      <c r="H10" s="7"/>
      <c r="I10" s="7"/>
      <c r="J10" s="7"/>
    </row>
    <row r="11" spans="1:10">
      <c r="A11" s="83" t="s">
        <v>1312</v>
      </c>
      <c r="B11" s="84" t="s">
        <v>1825</v>
      </c>
      <c r="C11" s="121" t="s">
        <v>1826</v>
      </c>
      <c r="D11" s="84" t="s">
        <v>1314</v>
      </c>
      <c r="E11" s="84">
        <v>1</v>
      </c>
      <c r="F11" s="85">
        <v>49.6</v>
      </c>
      <c r="G11" s="86">
        <f t="shared" si="0"/>
        <v>49.6</v>
      </c>
      <c r="H11" s="7"/>
      <c r="I11" s="7"/>
      <c r="J11" s="7"/>
    </row>
    <row r="12" spans="1:10">
      <c r="A12" s="87" t="s">
        <v>7</v>
      </c>
      <c r="B12" s="84" t="s">
        <v>1122</v>
      </c>
      <c r="C12" s="121" t="s">
        <v>1123</v>
      </c>
      <c r="D12" s="84" t="s">
        <v>1101</v>
      </c>
      <c r="E12" s="84">
        <v>0.17349999999999999</v>
      </c>
      <c r="F12" s="85">
        <v>14.15</v>
      </c>
      <c r="G12" s="86">
        <f t="shared" si="0"/>
        <v>2.455025</v>
      </c>
      <c r="H12" s="7"/>
      <c r="I12" s="7"/>
      <c r="J12" s="7"/>
    </row>
    <row r="13" spans="1:10">
      <c r="A13" s="84" t="s">
        <v>7</v>
      </c>
      <c r="B13" s="84" t="s">
        <v>1104</v>
      </c>
      <c r="C13" s="121" t="s">
        <v>1105</v>
      </c>
      <c r="D13" s="84" t="s">
        <v>1101</v>
      </c>
      <c r="E13" s="84">
        <v>0.41649999999999998</v>
      </c>
      <c r="F13" s="85">
        <v>18.64</v>
      </c>
      <c r="G13" s="86">
        <f t="shared" si="0"/>
        <v>7.76356</v>
      </c>
      <c r="H13" s="7"/>
      <c r="I13" s="7"/>
      <c r="J13" s="7"/>
    </row>
    <row r="14" spans="1:10">
      <c r="A14" s="77"/>
      <c r="B14" s="78"/>
      <c r="C14" s="119"/>
      <c r="D14" s="78"/>
      <c r="E14" s="78"/>
      <c r="F14" s="79"/>
      <c r="G14" s="80"/>
      <c r="H14" s="7"/>
      <c r="I14" s="7"/>
      <c r="J14" s="7"/>
    </row>
    <row r="15" spans="1:10">
      <c r="A15" s="76" t="s">
        <v>348</v>
      </c>
      <c r="B15" s="76" t="s">
        <v>624</v>
      </c>
      <c r="C15" s="120" t="s">
        <v>625</v>
      </c>
      <c r="D15" s="76" t="s">
        <v>194</v>
      </c>
      <c r="E15" s="76"/>
      <c r="F15" s="81"/>
      <c r="G15" s="82">
        <f>SUM(G16:G18)</f>
        <v>115.218585</v>
      </c>
      <c r="H15" s="7"/>
      <c r="I15" s="7"/>
      <c r="J15" s="7"/>
    </row>
    <row r="16" spans="1:10">
      <c r="A16" s="83" t="s">
        <v>1312</v>
      </c>
      <c r="B16" s="84" t="s">
        <v>1831</v>
      </c>
      <c r="C16" s="121" t="s">
        <v>1832</v>
      </c>
      <c r="D16" s="84" t="s">
        <v>1314</v>
      </c>
      <c r="E16" s="84">
        <v>1</v>
      </c>
      <c r="F16" s="85">
        <v>105</v>
      </c>
      <c r="G16" s="86">
        <f t="shared" si="0"/>
        <v>105</v>
      </c>
      <c r="H16" s="7"/>
      <c r="I16" s="7"/>
      <c r="J16" s="7"/>
    </row>
    <row r="17" spans="1:10">
      <c r="A17" s="87" t="s">
        <v>7</v>
      </c>
      <c r="B17" s="84" t="s">
        <v>1122</v>
      </c>
      <c r="C17" s="121" t="s">
        <v>1123</v>
      </c>
      <c r="D17" s="84" t="s">
        <v>1101</v>
      </c>
      <c r="E17" s="84">
        <v>0.17349999999999999</v>
      </c>
      <c r="F17" s="85">
        <v>14.15</v>
      </c>
      <c r="G17" s="86">
        <f t="shared" si="0"/>
        <v>2.455025</v>
      </c>
      <c r="H17" s="7"/>
      <c r="I17" s="7"/>
      <c r="J17" s="7"/>
    </row>
    <row r="18" spans="1:10">
      <c r="A18" s="84" t="s">
        <v>7</v>
      </c>
      <c r="B18" s="84" t="s">
        <v>1104</v>
      </c>
      <c r="C18" s="121" t="s">
        <v>1105</v>
      </c>
      <c r="D18" s="84" t="s">
        <v>1101</v>
      </c>
      <c r="E18" s="84">
        <v>0.41649999999999998</v>
      </c>
      <c r="F18" s="85">
        <v>18.64</v>
      </c>
      <c r="G18" s="86">
        <f t="shared" si="0"/>
        <v>7.76356</v>
      </c>
      <c r="H18" s="7"/>
      <c r="I18" s="7"/>
      <c r="J18" s="7"/>
    </row>
    <row r="19" spans="1:10">
      <c r="A19" s="77"/>
      <c r="B19" s="78"/>
      <c r="C19" s="119"/>
      <c r="D19" s="78"/>
      <c r="E19" s="78"/>
      <c r="F19" s="79"/>
      <c r="G19" s="80"/>
      <c r="H19" s="7"/>
      <c r="I19" s="7"/>
      <c r="J19" s="7"/>
    </row>
    <row r="20" spans="1:10">
      <c r="A20" s="76" t="s">
        <v>348</v>
      </c>
      <c r="B20" s="76" t="s">
        <v>626</v>
      </c>
      <c r="C20" s="120" t="s">
        <v>627</v>
      </c>
      <c r="D20" s="76" t="s">
        <v>194</v>
      </c>
      <c r="E20" s="76"/>
      <c r="F20" s="81"/>
      <c r="G20" s="82">
        <f>SUM(G21:G23)</f>
        <v>140.21858500000002</v>
      </c>
      <c r="H20" s="7"/>
      <c r="I20" s="7"/>
      <c r="J20" s="7"/>
    </row>
    <row r="21" spans="1:10">
      <c r="A21" s="83" t="s">
        <v>1312</v>
      </c>
      <c r="B21" s="84" t="s">
        <v>1833</v>
      </c>
      <c r="C21" s="121" t="s">
        <v>1834</v>
      </c>
      <c r="D21" s="84" t="s">
        <v>1314</v>
      </c>
      <c r="E21" s="84">
        <v>1</v>
      </c>
      <c r="F21" s="85">
        <v>130</v>
      </c>
      <c r="G21" s="86">
        <f t="shared" si="0"/>
        <v>130</v>
      </c>
      <c r="H21" s="7"/>
      <c r="I21" s="7"/>
      <c r="J21" s="7"/>
    </row>
    <row r="22" spans="1:10">
      <c r="A22" s="87" t="s">
        <v>7</v>
      </c>
      <c r="B22" s="84" t="s">
        <v>1122</v>
      </c>
      <c r="C22" s="121" t="s">
        <v>1123</v>
      </c>
      <c r="D22" s="84" t="s">
        <v>1101</v>
      </c>
      <c r="E22" s="84">
        <v>0.17349999999999999</v>
      </c>
      <c r="F22" s="85">
        <v>14.15</v>
      </c>
      <c r="G22" s="86">
        <f t="shared" si="0"/>
        <v>2.455025</v>
      </c>
      <c r="H22" s="7"/>
      <c r="I22" s="7"/>
      <c r="J22" s="7"/>
    </row>
    <row r="23" spans="1:10">
      <c r="A23" s="84" t="s">
        <v>7</v>
      </c>
      <c r="B23" s="84" t="s">
        <v>1104</v>
      </c>
      <c r="C23" s="121" t="s">
        <v>1105</v>
      </c>
      <c r="D23" s="84" t="s">
        <v>1101</v>
      </c>
      <c r="E23" s="84">
        <v>0.41649999999999998</v>
      </c>
      <c r="F23" s="85">
        <v>18.64</v>
      </c>
      <c r="G23" s="86">
        <f t="shared" si="0"/>
        <v>7.76356</v>
      </c>
      <c r="H23" s="7"/>
      <c r="I23" s="7"/>
      <c r="J23" s="7"/>
    </row>
    <row r="24" spans="1:10">
      <c r="A24" s="74"/>
      <c r="B24" s="62"/>
      <c r="C24" s="122"/>
      <c r="D24" s="62"/>
      <c r="E24" s="62"/>
      <c r="F24" s="65"/>
      <c r="G24" s="75"/>
      <c r="H24" s="7"/>
      <c r="I24" s="7"/>
      <c r="J24" s="7"/>
    </row>
    <row r="25" spans="1:10" ht="30">
      <c r="A25" s="63" t="s">
        <v>348</v>
      </c>
      <c r="B25" s="63" t="s">
        <v>628</v>
      </c>
      <c r="C25" s="123" t="s">
        <v>629</v>
      </c>
      <c r="D25" s="63" t="s">
        <v>194</v>
      </c>
      <c r="E25" s="63"/>
      <c r="F25" s="66"/>
      <c r="G25" s="68">
        <f>SUM(G26:G28)</f>
        <v>14.058585000000001</v>
      </c>
      <c r="H25" s="7"/>
      <c r="I25" s="7"/>
      <c r="J25" s="7"/>
    </row>
    <row r="26" spans="1:10" ht="30">
      <c r="A26" s="73" t="s">
        <v>1157</v>
      </c>
      <c r="B26" s="3">
        <v>38773</v>
      </c>
      <c r="C26" s="118" t="s">
        <v>1863</v>
      </c>
      <c r="D26" s="3" t="s">
        <v>1545</v>
      </c>
      <c r="E26" s="3">
        <v>1</v>
      </c>
      <c r="F26" s="69">
        <v>3.84</v>
      </c>
      <c r="G26" s="70">
        <f t="shared" si="0"/>
        <v>3.84</v>
      </c>
      <c r="H26" s="7"/>
      <c r="I26" s="7"/>
      <c r="J26" s="7"/>
    </row>
    <row r="27" spans="1:10">
      <c r="A27" s="72" t="s">
        <v>7</v>
      </c>
      <c r="B27" s="3" t="s">
        <v>1122</v>
      </c>
      <c r="C27" s="118" t="s">
        <v>1123</v>
      </c>
      <c r="D27" s="3" t="s">
        <v>1101</v>
      </c>
      <c r="E27" s="3">
        <v>0.17349999999999999</v>
      </c>
      <c r="F27" s="69">
        <v>14.15</v>
      </c>
      <c r="G27" s="70">
        <f t="shared" si="0"/>
        <v>2.455025</v>
      </c>
      <c r="H27" s="7"/>
      <c r="I27" s="7"/>
      <c r="J27" s="7"/>
    </row>
    <row r="28" spans="1:10">
      <c r="A28" s="3" t="s">
        <v>7</v>
      </c>
      <c r="B28" s="3" t="s">
        <v>1104</v>
      </c>
      <c r="C28" s="118" t="s">
        <v>1105</v>
      </c>
      <c r="D28" s="3" t="s">
        <v>1101</v>
      </c>
      <c r="E28" s="3">
        <v>0.41649999999999998</v>
      </c>
      <c r="F28" s="69">
        <v>18.64</v>
      </c>
      <c r="G28" s="70">
        <f t="shared" si="0"/>
        <v>7.76356</v>
      </c>
      <c r="H28" s="7"/>
      <c r="I28" s="7"/>
      <c r="J28" s="7"/>
    </row>
    <row r="29" spans="1:10">
      <c r="A29" s="74"/>
      <c r="B29" s="62"/>
      <c r="C29" s="122"/>
      <c r="D29" s="62"/>
      <c r="E29" s="62"/>
      <c r="F29" s="65"/>
      <c r="G29" s="75"/>
      <c r="H29" s="7"/>
      <c r="I29" s="7"/>
      <c r="J29" s="7"/>
    </row>
    <row r="30" spans="1:10" ht="30">
      <c r="A30" s="63" t="s">
        <v>348</v>
      </c>
      <c r="B30" s="76" t="s">
        <v>1127</v>
      </c>
      <c r="C30" s="120" t="s">
        <v>349</v>
      </c>
      <c r="D30" s="76" t="s">
        <v>194</v>
      </c>
      <c r="E30" s="76"/>
      <c r="F30" s="81"/>
      <c r="G30" s="82">
        <f>SUM(G31:G34)</f>
        <v>10.682914</v>
      </c>
      <c r="H30" s="7"/>
      <c r="I30" s="7"/>
      <c r="J30" s="7"/>
    </row>
    <row r="31" spans="1:10">
      <c r="A31" s="73" t="s">
        <v>1312</v>
      </c>
      <c r="B31" s="84">
        <v>11</v>
      </c>
      <c r="C31" s="121" t="s">
        <v>1313</v>
      </c>
      <c r="D31" s="84" t="s">
        <v>1314</v>
      </c>
      <c r="E31" s="84">
        <v>1</v>
      </c>
      <c r="F31" s="85">
        <v>8.69</v>
      </c>
      <c r="G31" s="86">
        <f t="shared" si="0"/>
        <v>8.69</v>
      </c>
      <c r="H31" s="7"/>
      <c r="I31" s="7"/>
      <c r="J31" s="7"/>
    </row>
    <row r="32" spans="1:10">
      <c r="A32" s="3" t="s">
        <v>1157</v>
      </c>
      <c r="B32" s="84">
        <v>3146</v>
      </c>
      <c r="C32" s="121" t="s">
        <v>1864</v>
      </c>
      <c r="D32" s="84" t="s">
        <v>1545</v>
      </c>
      <c r="E32" s="84">
        <v>3.32E-2</v>
      </c>
      <c r="F32" s="85">
        <v>3.16</v>
      </c>
      <c r="G32" s="86">
        <f t="shared" ref="G32:G51" si="1">F32*E32</f>
        <v>0.10491200000000001</v>
      </c>
      <c r="H32" s="7"/>
      <c r="I32" s="7"/>
      <c r="J32" s="7"/>
    </row>
    <row r="33" spans="1:10">
      <c r="A33" s="72" t="s">
        <v>7</v>
      </c>
      <c r="B33" s="84" t="s">
        <v>1099</v>
      </c>
      <c r="C33" s="121" t="s">
        <v>1100</v>
      </c>
      <c r="D33" s="84" t="s">
        <v>1101</v>
      </c>
      <c r="E33" s="84">
        <v>8.4500000000000006E-2</v>
      </c>
      <c r="F33" s="85">
        <v>18.04</v>
      </c>
      <c r="G33" s="86">
        <f t="shared" si="1"/>
        <v>1.5243800000000001</v>
      </c>
      <c r="H33" s="7"/>
      <c r="I33" s="7"/>
      <c r="J33" s="7"/>
    </row>
    <row r="34" spans="1:10" ht="30">
      <c r="A34" s="3" t="s">
        <v>7</v>
      </c>
      <c r="B34" s="84" t="s">
        <v>1118</v>
      </c>
      <c r="C34" s="121" t="s">
        <v>1119</v>
      </c>
      <c r="D34" s="84" t="s">
        <v>1101</v>
      </c>
      <c r="E34" s="84">
        <v>2.6599999999999999E-2</v>
      </c>
      <c r="F34" s="85">
        <v>13.67</v>
      </c>
      <c r="G34" s="86">
        <f t="shared" si="1"/>
        <v>0.363622</v>
      </c>
      <c r="H34" s="7"/>
      <c r="I34" s="7"/>
      <c r="J34" s="7"/>
    </row>
    <row r="35" spans="1:10">
      <c r="A35" s="74"/>
      <c r="B35" s="62"/>
      <c r="C35" s="122"/>
      <c r="D35" s="62"/>
      <c r="E35" s="62"/>
      <c r="F35" s="65"/>
      <c r="G35" s="75"/>
      <c r="H35" s="7"/>
      <c r="I35" s="7"/>
      <c r="J35" s="7"/>
    </row>
    <row r="36" spans="1:10">
      <c r="A36" s="63" t="s">
        <v>348</v>
      </c>
      <c r="B36" s="63" t="s">
        <v>1128</v>
      </c>
      <c r="C36" s="123" t="s">
        <v>1708</v>
      </c>
      <c r="D36" s="63" t="s">
        <v>194</v>
      </c>
      <c r="E36" s="63"/>
      <c r="F36" s="66"/>
      <c r="G36" s="68">
        <f>SUM(G37:G51)</f>
        <v>407.87450000000001</v>
      </c>
      <c r="H36" s="7"/>
      <c r="I36" s="7"/>
      <c r="J36" s="7"/>
    </row>
    <row r="37" spans="1:10">
      <c r="A37" s="136" t="s">
        <v>48</v>
      </c>
      <c r="B37" s="137" t="s">
        <v>1845</v>
      </c>
      <c r="C37" s="138" t="s">
        <v>1865</v>
      </c>
      <c r="D37" s="137" t="s">
        <v>1116</v>
      </c>
      <c r="E37" s="137">
        <v>3</v>
      </c>
      <c r="F37" s="139">
        <v>12.21</v>
      </c>
      <c r="G37" s="140">
        <f t="shared" si="1"/>
        <v>36.630000000000003</v>
      </c>
      <c r="H37" s="7"/>
      <c r="I37" s="124"/>
      <c r="J37" s="7"/>
    </row>
    <row r="38" spans="1:10">
      <c r="A38" s="3" t="s">
        <v>48</v>
      </c>
      <c r="B38" s="151" t="s">
        <v>1846</v>
      </c>
      <c r="C38" s="118" t="s">
        <v>1866</v>
      </c>
      <c r="D38" s="3" t="s">
        <v>1116</v>
      </c>
      <c r="E38" s="3">
        <v>3</v>
      </c>
      <c r="F38" s="139">
        <v>16.98</v>
      </c>
      <c r="G38" s="70">
        <f t="shared" si="1"/>
        <v>50.94</v>
      </c>
      <c r="H38" s="7"/>
      <c r="I38" s="7"/>
      <c r="J38" s="7"/>
    </row>
    <row r="39" spans="1:10">
      <c r="A39" s="3" t="s">
        <v>48</v>
      </c>
      <c r="B39" s="151" t="s">
        <v>1847</v>
      </c>
      <c r="C39" s="118" t="s">
        <v>1867</v>
      </c>
      <c r="D39" s="3" t="s">
        <v>887</v>
      </c>
      <c r="E39" s="3">
        <v>0.125</v>
      </c>
      <c r="F39" s="139">
        <v>9</v>
      </c>
      <c r="G39" s="70">
        <f t="shared" si="1"/>
        <v>1.125</v>
      </c>
      <c r="H39" s="7"/>
      <c r="I39" s="7"/>
      <c r="J39" s="7"/>
    </row>
    <row r="40" spans="1:10">
      <c r="A40" s="3" t="s">
        <v>48</v>
      </c>
      <c r="B40" s="151" t="s">
        <v>1848</v>
      </c>
      <c r="C40" s="118" t="s">
        <v>1868</v>
      </c>
      <c r="D40" s="3" t="s">
        <v>26</v>
      </c>
      <c r="E40" s="3">
        <v>1.25</v>
      </c>
      <c r="F40" s="139">
        <v>24.2</v>
      </c>
      <c r="G40" s="70">
        <f t="shared" si="1"/>
        <v>30.25</v>
      </c>
      <c r="H40" s="7"/>
      <c r="I40" s="7"/>
      <c r="J40" s="7"/>
    </row>
    <row r="41" spans="1:10" ht="30">
      <c r="A41" s="3" t="s">
        <v>48</v>
      </c>
      <c r="B41" s="151" t="s">
        <v>1849</v>
      </c>
      <c r="C41" s="118" t="s">
        <v>1869</v>
      </c>
      <c r="D41" s="3" t="s">
        <v>194</v>
      </c>
      <c r="E41" s="3">
        <v>0.25</v>
      </c>
      <c r="F41" s="139">
        <v>93.3</v>
      </c>
      <c r="G41" s="70">
        <f t="shared" si="1"/>
        <v>23.324999999999999</v>
      </c>
      <c r="H41" s="7"/>
      <c r="I41" s="7"/>
      <c r="J41" s="7"/>
    </row>
    <row r="42" spans="1:10" ht="30">
      <c r="A42" s="3" t="s">
        <v>48</v>
      </c>
      <c r="B42" s="151" t="s">
        <v>1386</v>
      </c>
      <c r="C42" s="118" t="s">
        <v>1387</v>
      </c>
      <c r="D42" s="3" t="s">
        <v>194</v>
      </c>
      <c r="E42" s="3">
        <v>0.25</v>
      </c>
      <c r="F42" s="139">
        <v>122.63</v>
      </c>
      <c r="G42" s="70">
        <f t="shared" si="1"/>
        <v>30.657499999999999</v>
      </c>
      <c r="H42" s="7"/>
      <c r="I42" s="7"/>
    </row>
    <row r="43" spans="1:10" ht="45">
      <c r="A43" s="3" t="s">
        <v>48</v>
      </c>
      <c r="B43" s="151" t="s">
        <v>1850</v>
      </c>
      <c r="C43" s="118" t="s">
        <v>1870</v>
      </c>
      <c r="D43" s="3" t="s">
        <v>26</v>
      </c>
      <c r="E43" s="3">
        <v>4.4000000000000004</v>
      </c>
      <c r="F43" s="139">
        <v>7.94</v>
      </c>
      <c r="G43" s="70">
        <f t="shared" si="1"/>
        <v>34.936000000000007</v>
      </c>
    </row>
    <row r="44" spans="1:10">
      <c r="A44" s="3" t="s">
        <v>48</v>
      </c>
      <c r="B44" s="151" t="s">
        <v>1851</v>
      </c>
      <c r="C44" s="118" t="s">
        <v>1871</v>
      </c>
      <c r="D44" s="3" t="s">
        <v>26</v>
      </c>
      <c r="E44" s="3">
        <v>1.1499999999999999</v>
      </c>
      <c r="F44" s="139">
        <v>3.24</v>
      </c>
      <c r="G44" s="70">
        <f t="shared" si="1"/>
        <v>3.726</v>
      </c>
    </row>
    <row r="45" spans="1:10" ht="30">
      <c r="A45" s="3" t="s">
        <v>48</v>
      </c>
      <c r="B45" s="151" t="s">
        <v>1852</v>
      </c>
      <c r="C45" s="118" t="s">
        <v>1872</v>
      </c>
      <c r="D45" s="3" t="s">
        <v>194</v>
      </c>
      <c r="E45" s="3">
        <v>0.25</v>
      </c>
      <c r="F45" s="139">
        <v>3.2</v>
      </c>
      <c r="G45" s="70">
        <f t="shared" si="1"/>
        <v>0.8</v>
      </c>
    </row>
    <row r="46" spans="1:10" ht="30">
      <c r="A46" s="3" t="s">
        <v>48</v>
      </c>
      <c r="B46" s="151" t="s">
        <v>1853</v>
      </c>
      <c r="C46" s="118" t="s">
        <v>1873</v>
      </c>
      <c r="D46" s="3" t="s">
        <v>194</v>
      </c>
      <c r="E46" s="3">
        <v>1.75</v>
      </c>
      <c r="F46" s="139">
        <v>31.58</v>
      </c>
      <c r="G46" s="70">
        <f t="shared" si="1"/>
        <v>55.265000000000001</v>
      </c>
    </row>
    <row r="47" spans="1:10" ht="30">
      <c r="A47" s="3" t="s">
        <v>48</v>
      </c>
      <c r="B47" s="151" t="s">
        <v>1854</v>
      </c>
      <c r="C47" s="118" t="s">
        <v>1874</v>
      </c>
      <c r="D47" s="3" t="s">
        <v>194</v>
      </c>
      <c r="E47" s="3">
        <v>0.25</v>
      </c>
      <c r="F47" s="139">
        <v>8.9</v>
      </c>
      <c r="G47" s="70">
        <f t="shared" si="1"/>
        <v>2.2250000000000001</v>
      </c>
    </row>
    <row r="48" spans="1:10" ht="30">
      <c r="A48" s="3" t="s">
        <v>48</v>
      </c>
      <c r="B48" s="151" t="s">
        <v>1855</v>
      </c>
      <c r="C48" s="118" t="s">
        <v>1875</v>
      </c>
      <c r="D48" s="3" t="s">
        <v>194</v>
      </c>
      <c r="E48" s="3">
        <v>0.25</v>
      </c>
      <c r="F48" s="139">
        <v>4.8</v>
      </c>
      <c r="G48" s="70">
        <f t="shared" si="1"/>
        <v>1.2</v>
      </c>
    </row>
    <row r="49" spans="1:7" ht="30">
      <c r="A49" s="3" t="s">
        <v>48</v>
      </c>
      <c r="B49" s="151" t="s">
        <v>1856</v>
      </c>
      <c r="C49" s="118" t="s">
        <v>1876</v>
      </c>
      <c r="D49" s="3" t="s">
        <v>194</v>
      </c>
      <c r="E49" s="3">
        <v>2</v>
      </c>
      <c r="F49" s="139">
        <v>67.45</v>
      </c>
      <c r="G49" s="70">
        <f t="shared" si="1"/>
        <v>134.9</v>
      </c>
    </row>
    <row r="50" spans="1:7" ht="30">
      <c r="A50" s="3" t="s">
        <v>48</v>
      </c>
      <c r="B50" s="151" t="s">
        <v>1857</v>
      </c>
      <c r="C50" s="118" t="s">
        <v>1877</v>
      </c>
      <c r="D50" s="3" t="s">
        <v>194</v>
      </c>
      <c r="E50" s="3">
        <v>0.25</v>
      </c>
      <c r="F50" s="139">
        <v>2.5499999999999998</v>
      </c>
      <c r="G50" s="70">
        <f t="shared" si="1"/>
        <v>0.63749999999999996</v>
      </c>
    </row>
    <row r="51" spans="1:7">
      <c r="A51" s="3" t="s">
        <v>48</v>
      </c>
      <c r="B51" s="151" t="s">
        <v>1858</v>
      </c>
      <c r="C51" s="118" t="s">
        <v>1878</v>
      </c>
      <c r="D51" s="3" t="s">
        <v>194</v>
      </c>
      <c r="E51" s="3">
        <v>0.25</v>
      </c>
      <c r="F51" s="139">
        <v>5.03</v>
      </c>
      <c r="G51" s="70">
        <f t="shared" si="1"/>
        <v>1.2575000000000001</v>
      </c>
    </row>
    <row r="53" spans="1:7" ht="30">
      <c r="A53" s="63" t="s">
        <v>348</v>
      </c>
      <c r="B53" s="76" t="s">
        <v>1129</v>
      </c>
      <c r="C53" s="120" t="s">
        <v>1641</v>
      </c>
      <c r="D53" s="76" t="s">
        <v>194</v>
      </c>
      <c r="E53" s="76"/>
      <c r="F53" s="81"/>
      <c r="G53" s="82">
        <f>SUM(G54:G57)</f>
        <v>376.21500000000003</v>
      </c>
    </row>
    <row r="54" spans="1:7" ht="30">
      <c r="A54" s="73" t="s">
        <v>1157</v>
      </c>
      <c r="B54" s="84">
        <v>1625</v>
      </c>
      <c r="C54" s="121" t="s">
        <v>2813</v>
      </c>
      <c r="D54" s="152" t="s">
        <v>194</v>
      </c>
      <c r="E54" s="84">
        <v>1</v>
      </c>
      <c r="F54" s="85">
        <v>247.66</v>
      </c>
      <c r="G54" s="86">
        <f t="shared" ref="G54:G57" si="2">F54*E54</f>
        <v>247.66</v>
      </c>
    </row>
    <row r="55" spans="1:7">
      <c r="A55" s="152" t="s">
        <v>0</v>
      </c>
      <c r="B55" s="84">
        <v>88247</v>
      </c>
      <c r="C55" s="121" t="s">
        <v>2815</v>
      </c>
      <c r="D55" s="84" t="s">
        <v>1116</v>
      </c>
      <c r="E55" s="84">
        <v>3.5</v>
      </c>
      <c r="F55" s="85">
        <v>14.6</v>
      </c>
      <c r="G55" s="86">
        <f t="shared" si="2"/>
        <v>51.1</v>
      </c>
    </row>
    <row r="56" spans="1:7">
      <c r="A56" s="72" t="s">
        <v>0</v>
      </c>
      <c r="B56" s="84">
        <v>88264</v>
      </c>
      <c r="C56" s="121" t="s">
        <v>1105</v>
      </c>
      <c r="D56" s="84" t="s">
        <v>1116</v>
      </c>
      <c r="E56" s="84">
        <v>3.5</v>
      </c>
      <c r="F56" s="85">
        <v>19.100000000000001</v>
      </c>
      <c r="G56" s="86">
        <f t="shared" si="2"/>
        <v>66.850000000000009</v>
      </c>
    </row>
    <row r="57" spans="1:7">
      <c r="A57" s="152" t="s">
        <v>0</v>
      </c>
      <c r="B57" s="84">
        <v>88266</v>
      </c>
      <c r="C57" s="121" t="s">
        <v>2814</v>
      </c>
      <c r="D57" s="84" t="s">
        <v>1116</v>
      </c>
      <c r="E57" s="84">
        <v>0.5</v>
      </c>
      <c r="F57" s="85">
        <v>21.21</v>
      </c>
      <c r="G57" s="86">
        <f t="shared" si="2"/>
        <v>10.605</v>
      </c>
    </row>
  </sheetData>
  <mergeCells count="4">
    <mergeCell ref="A2:G2"/>
    <mergeCell ref="A3:G3"/>
    <mergeCell ref="A4:G4"/>
    <mergeCell ref="A1:G1"/>
  </mergeCells>
  <printOptions horizontalCentered="1"/>
  <pageMargins left="0.51181102362204722" right="0.51181102362204722" top="0.47244094488188981" bottom="0.39370078740157483" header="0.23622047244094491" footer="0.31496062992125984"/>
  <pageSetup paperSize="9" scale="65" orientation="portrait" r:id="rId1"/>
  <headerFooter>
    <oddFooter>&amp;R&amp;P/&amp;N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R19"/>
  <sheetViews>
    <sheetView showGridLines="0" showZeros="0" view="pageBreakPreview" zoomScale="85" zoomScaleSheetLayoutView="85" workbookViewId="0">
      <selection activeCell="B27" sqref="B27"/>
    </sheetView>
  </sheetViews>
  <sheetFormatPr defaultRowHeight="15"/>
  <cols>
    <col min="1" max="1" width="10.28515625" style="97" customWidth="1"/>
    <col min="2" max="2" width="45.28515625" style="97" customWidth="1"/>
    <col min="3" max="3" width="15.28515625" style="106" customWidth="1"/>
    <col min="4" max="15" width="17.140625" style="97" customWidth="1"/>
    <col min="16" max="16" width="9.140625" style="97"/>
    <col min="17" max="17" width="11.140625" style="97" customWidth="1"/>
    <col min="18" max="16384" width="9.140625" style="97"/>
  </cols>
  <sheetData>
    <row r="1" spans="1:18" s="95" customFormat="1" ht="22.5">
      <c r="A1" s="249" t="s">
        <v>1748</v>
      </c>
      <c r="B1" s="250"/>
      <c r="C1" s="250"/>
      <c r="D1" s="250"/>
      <c r="E1" s="250"/>
      <c r="F1" s="250"/>
      <c r="G1" s="250"/>
      <c r="H1" s="250"/>
      <c r="I1" s="250"/>
      <c r="J1" s="250"/>
      <c r="K1" s="250"/>
      <c r="L1" s="250"/>
      <c r="M1" s="250"/>
      <c r="N1" s="250"/>
      <c r="O1" s="251"/>
      <c r="P1" s="94"/>
      <c r="Q1" s="94"/>
    </row>
    <row r="2" spans="1:18" s="95" customFormat="1" ht="15.75">
      <c r="A2" s="252" t="str">
        <f>[5]PLANILHA!A2</f>
        <v>SECRETARIA MUNICIPAL DE OBRAS</v>
      </c>
      <c r="B2" s="253"/>
      <c r="C2" s="253"/>
      <c r="D2" s="253"/>
      <c r="E2" s="253"/>
      <c r="F2" s="253"/>
      <c r="G2" s="253"/>
      <c r="H2" s="253"/>
      <c r="I2" s="253"/>
      <c r="J2" s="253"/>
      <c r="K2" s="253"/>
      <c r="L2" s="253"/>
      <c r="M2" s="253"/>
      <c r="N2" s="253"/>
      <c r="O2" s="254"/>
      <c r="P2" s="94"/>
      <c r="Q2" s="94"/>
    </row>
    <row r="3" spans="1:18" s="95" customFormat="1" ht="24.95" customHeight="1">
      <c r="A3" s="112" t="s">
        <v>2793</v>
      </c>
      <c r="B3" s="244" t="s">
        <v>1780</v>
      </c>
      <c r="C3" s="244"/>
      <c r="D3" s="244"/>
      <c r="E3" s="244"/>
      <c r="F3" s="244"/>
      <c r="G3" s="244"/>
      <c r="H3" s="244"/>
      <c r="I3" s="244"/>
      <c r="J3" s="244"/>
      <c r="K3" s="244"/>
      <c r="L3" s="244"/>
      <c r="M3" s="244"/>
      <c r="N3" s="244"/>
      <c r="O3" s="245"/>
      <c r="P3" s="94"/>
      <c r="Q3" s="94"/>
    </row>
    <row r="4" spans="1:18" s="95" customFormat="1" ht="15.75">
      <c r="A4" s="246" t="s">
        <v>2794</v>
      </c>
      <c r="B4" s="247"/>
      <c r="C4" s="247"/>
      <c r="D4" s="247"/>
      <c r="E4" s="247"/>
      <c r="F4" s="247"/>
      <c r="G4" s="247"/>
      <c r="H4" s="247"/>
      <c r="I4" s="247"/>
      <c r="J4" s="247"/>
      <c r="K4" s="247"/>
      <c r="L4" s="247"/>
      <c r="M4" s="247"/>
      <c r="N4" s="247"/>
      <c r="O4" s="248"/>
      <c r="P4" s="94"/>
      <c r="Q4" s="94"/>
    </row>
    <row r="5" spans="1:18">
      <c r="A5" s="255" t="s">
        <v>1823</v>
      </c>
      <c r="B5" s="256" t="s">
        <v>2784</v>
      </c>
      <c r="C5" s="257" t="s">
        <v>2785</v>
      </c>
      <c r="D5" s="258" t="s">
        <v>3</v>
      </c>
      <c r="E5" s="258"/>
      <c r="F5" s="258"/>
      <c r="G5" s="258"/>
      <c r="H5" s="258"/>
      <c r="I5" s="258"/>
      <c r="J5" s="258"/>
      <c r="K5" s="258"/>
      <c r="L5" s="258"/>
      <c r="M5" s="258"/>
      <c r="N5" s="258"/>
      <c r="O5" s="259"/>
      <c r="P5" s="96"/>
      <c r="Q5" s="96"/>
    </row>
    <row r="6" spans="1:18">
      <c r="A6" s="255"/>
      <c r="B6" s="256"/>
      <c r="C6" s="257"/>
      <c r="D6" s="115">
        <v>1</v>
      </c>
      <c r="E6" s="115">
        <v>2</v>
      </c>
      <c r="F6" s="115">
        <v>3</v>
      </c>
      <c r="G6" s="115">
        <v>4</v>
      </c>
      <c r="H6" s="115">
        <v>5</v>
      </c>
      <c r="I6" s="115">
        <v>6</v>
      </c>
      <c r="J6" s="115">
        <v>7</v>
      </c>
      <c r="K6" s="115">
        <v>8</v>
      </c>
      <c r="L6" s="115">
        <v>9</v>
      </c>
      <c r="M6" s="115">
        <v>10</v>
      </c>
      <c r="N6" s="115">
        <v>11</v>
      </c>
      <c r="O6" s="116">
        <v>12</v>
      </c>
      <c r="P6" s="96"/>
      <c r="Q6" s="96"/>
    </row>
    <row r="7" spans="1:18">
      <c r="A7" s="98" t="str">
        <f>'[5]PLANILHA RESUMO'!A10</f>
        <v>1</v>
      </c>
      <c r="B7" s="159" t="str">
        <f>'PLANILHA ORÇAMENTÁRIA'!D7</f>
        <v>SERVIÇOS</v>
      </c>
      <c r="C7" s="99">
        <f>'PLANILHA ORÇAMENTÁRIA'!J7</f>
        <v>8212053.6504894951</v>
      </c>
      <c r="D7" s="117">
        <f>1/12</f>
        <v>8.3333333333333329E-2</v>
      </c>
      <c r="E7" s="117">
        <f t="shared" ref="E7:O13" si="0">1/12</f>
        <v>8.3333333333333329E-2</v>
      </c>
      <c r="F7" s="117">
        <f t="shared" si="0"/>
        <v>8.3333333333333329E-2</v>
      </c>
      <c r="G7" s="117">
        <f t="shared" si="0"/>
        <v>8.3333333333333329E-2</v>
      </c>
      <c r="H7" s="117">
        <f t="shared" si="0"/>
        <v>8.3333333333333329E-2</v>
      </c>
      <c r="I7" s="117">
        <f t="shared" si="0"/>
        <v>8.3333333333333329E-2</v>
      </c>
      <c r="J7" s="117">
        <f t="shared" si="0"/>
        <v>8.3333333333333329E-2</v>
      </c>
      <c r="K7" s="117">
        <f t="shared" si="0"/>
        <v>8.3333333333333329E-2</v>
      </c>
      <c r="L7" s="117">
        <f t="shared" si="0"/>
        <v>8.3333333333333329E-2</v>
      </c>
      <c r="M7" s="117">
        <f t="shared" si="0"/>
        <v>8.3333333333333329E-2</v>
      </c>
      <c r="N7" s="117">
        <f t="shared" si="0"/>
        <v>8.3333333333333329E-2</v>
      </c>
      <c r="O7" s="117">
        <f t="shared" si="0"/>
        <v>8.3333333333333329E-2</v>
      </c>
      <c r="P7" s="96"/>
      <c r="Q7" s="102"/>
    </row>
    <row r="8" spans="1:18">
      <c r="A8" s="103"/>
      <c r="B8" s="159"/>
      <c r="C8" s="99"/>
      <c r="D8" s="104">
        <f t="shared" ref="D8:O8" si="1">D$7*$C$7</f>
        <v>684337.80420745793</v>
      </c>
      <c r="E8" s="104">
        <f t="shared" si="1"/>
        <v>684337.80420745793</v>
      </c>
      <c r="F8" s="104">
        <f t="shared" si="1"/>
        <v>684337.80420745793</v>
      </c>
      <c r="G8" s="104">
        <f t="shared" si="1"/>
        <v>684337.80420745793</v>
      </c>
      <c r="H8" s="104">
        <f t="shared" si="1"/>
        <v>684337.80420745793</v>
      </c>
      <c r="I8" s="104">
        <f t="shared" si="1"/>
        <v>684337.80420745793</v>
      </c>
      <c r="J8" s="104">
        <f t="shared" si="1"/>
        <v>684337.80420745793</v>
      </c>
      <c r="K8" s="104">
        <f t="shared" si="1"/>
        <v>684337.80420745793</v>
      </c>
      <c r="L8" s="104">
        <f t="shared" si="1"/>
        <v>684337.80420745793</v>
      </c>
      <c r="M8" s="104">
        <f t="shared" si="1"/>
        <v>684337.80420745793</v>
      </c>
      <c r="N8" s="104">
        <f t="shared" si="1"/>
        <v>684337.80420745793</v>
      </c>
      <c r="O8" s="105">
        <f t="shared" si="1"/>
        <v>684337.80420745793</v>
      </c>
      <c r="Q8" s="106"/>
      <c r="R8" s="106"/>
    </row>
    <row r="9" spans="1:18">
      <c r="A9" s="98" t="s">
        <v>2786</v>
      </c>
      <c r="B9" s="159" t="str">
        <f>'PLANILHA ORÇAMENTÁRIA'!D618</f>
        <v>MÃO DE OBRA</v>
      </c>
      <c r="C9" s="99">
        <f>'PLANILHA ORÇAMENTÁRIA'!J618</f>
        <v>983119.68</v>
      </c>
      <c r="D9" s="117">
        <f>1/12</f>
        <v>8.3333333333333329E-2</v>
      </c>
      <c r="E9" s="117">
        <f t="shared" si="0"/>
        <v>8.3333333333333329E-2</v>
      </c>
      <c r="F9" s="117">
        <f t="shared" si="0"/>
        <v>8.3333333333333329E-2</v>
      </c>
      <c r="G9" s="117">
        <f t="shared" si="0"/>
        <v>8.3333333333333329E-2</v>
      </c>
      <c r="H9" s="117">
        <f t="shared" si="0"/>
        <v>8.3333333333333329E-2</v>
      </c>
      <c r="I9" s="117">
        <f t="shared" si="0"/>
        <v>8.3333333333333329E-2</v>
      </c>
      <c r="J9" s="117">
        <f t="shared" si="0"/>
        <v>8.3333333333333329E-2</v>
      </c>
      <c r="K9" s="117">
        <f t="shared" si="0"/>
        <v>8.3333333333333329E-2</v>
      </c>
      <c r="L9" s="117">
        <f t="shared" si="0"/>
        <v>8.3333333333333329E-2</v>
      </c>
      <c r="M9" s="117">
        <f t="shared" si="0"/>
        <v>8.3333333333333329E-2</v>
      </c>
      <c r="N9" s="117">
        <f t="shared" si="0"/>
        <v>8.3333333333333329E-2</v>
      </c>
      <c r="O9" s="117">
        <f t="shared" si="0"/>
        <v>8.3333333333333329E-2</v>
      </c>
      <c r="Q9" s="102"/>
    </row>
    <row r="10" spans="1:18">
      <c r="A10" s="103"/>
      <c r="B10" s="159"/>
      <c r="C10" s="99"/>
      <c r="D10" s="104">
        <f t="shared" ref="D10:O10" si="2">D$9*$C$9</f>
        <v>81926.64</v>
      </c>
      <c r="E10" s="104">
        <f t="shared" si="2"/>
        <v>81926.64</v>
      </c>
      <c r="F10" s="104">
        <f t="shared" si="2"/>
        <v>81926.64</v>
      </c>
      <c r="G10" s="104">
        <f t="shared" si="2"/>
        <v>81926.64</v>
      </c>
      <c r="H10" s="104">
        <f t="shared" si="2"/>
        <v>81926.64</v>
      </c>
      <c r="I10" s="104">
        <f t="shared" si="2"/>
        <v>81926.64</v>
      </c>
      <c r="J10" s="104">
        <f t="shared" si="2"/>
        <v>81926.64</v>
      </c>
      <c r="K10" s="104">
        <f t="shared" si="2"/>
        <v>81926.64</v>
      </c>
      <c r="L10" s="104">
        <f t="shared" si="2"/>
        <v>81926.64</v>
      </c>
      <c r="M10" s="104">
        <f t="shared" si="2"/>
        <v>81926.64</v>
      </c>
      <c r="N10" s="104">
        <f t="shared" si="2"/>
        <v>81926.64</v>
      </c>
      <c r="O10" s="105">
        <f t="shared" si="2"/>
        <v>81926.64</v>
      </c>
      <c r="Q10" s="106"/>
      <c r="R10" s="106"/>
    </row>
    <row r="11" spans="1:18">
      <c r="A11" s="98" t="s">
        <v>2787</v>
      </c>
      <c r="B11" s="159" t="str">
        <f>'PLANILHA ORÇAMENTÁRIA'!D634</f>
        <v>MATERIAIS</v>
      </c>
      <c r="C11" s="99">
        <f>'PLANILHA ORÇAMENTÁRIA'!J634</f>
        <v>1127081.3876</v>
      </c>
      <c r="D11" s="117">
        <f>1/12</f>
        <v>8.3333333333333329E-2</v>
      </c>
      <c r="E11" s="117">
        <f t="shared" si="0"/>
        <v>8.3333333333333329E-2</v>
      </c>
      <c r="F11" s="117">
        <f t="shared" si="0"/>
        <v>8.3333333333333329E-2</v>
      </c>
      <c r="G11" s="117">
        <f t="shared" si="0"/>
        <v>8.3333333333333329E-2</v>
      </c>
      <c r="H11" s="117">
        <f t="shared" si="0"/>
        <v>8.3333333333333329E-2</v>
      </c>
      <c r="I11" s="117">
        <f t="shared" si="0"/>
        <v>8.3333333333333329E-2</v>
      </c>
      <c r="J11" s="117">
        <f t="shared" si="0"/>
        <v>8.3333333333333329E-2</v>
      </c>
      <c r="K11" s="117">
        <f t="shared" si="0"/>
        <v>8.3333333333333329E-2</v>
      </c>
      <c r="L11" s="117">
        <f t="shared" si="0"/>
        <v>8.3333333333333329E-2</v>
      </c>
      <c r="M11" s="117">
        <f t="shared" si="0"/>
        <v>8.3333333333333329E-2</v>
      </c>
      <c r="N11" s="117">
        <f t="shared" si="0"/>
        <v>8.3333333333333329E-2</v>
      </c>
      <c r="O11" s="117">
        <f t="shared" si="0"/>
        <v>8.3333333333333329E-2</v>
      </c>
      <c r="Q11" s="102"/>
    </row>
    <row r="12" spans="1:18">
      <c r="A12" s="103"/>
      <c r="B12" s="159"/>
      <c r="C12" s="99"/>
      <c r="D12" s="104">
        <f t="shared" ref="D12:O12" si="3">D$11*$C$11</f>
        <v>93923.448966666663</v>
      </c>
      <c r="E12" s="104">
        <f t="shared" si="3"/>
        <v>93923.448966666663</v>
      </c>
      <c r="F12" s="104">
        <f t="shared" si="3"/>
        <v>93923.448966666663</v>
      </c>
      <c r="G12" s="104">
        <f t="shared" si="3"/>
        <v>93923.448966666663</v>
      </c>
      <c r="H12" s="104">
        <f t="shared" si="3"/>
        <v>93923.448966666663</v>
      </c>
      <c r="I12" s="104">
        <f t="shared" si="3"/>
        <v>93923.448966666663</v>
      </c>
      <c r="J12" s="104">
        <f t="shared" si="3"/>
        <v>93923.448966666663</v>
      </c>
      <c r="K12" s="104">
        <f t="shared" si="3"/>
        <v>93923.448966666663</v>
      </c>
      <c r="L12" s="104">
        <f t="shared" si="3"/>
        <v>93923.448966666663</v>
      </c>
      <c r="M12" s="104">
        <f t="shared" si="3"/>
        <v>93923.448966666663</v>
      </c>
      <c r="N12" s="104">
        <f t="shared" si="3"/>
        <v>93923.448966666663</v>
      </c>
      <c r="O12" s="105">
        <f t="shared" si="3"/>
        <v>93923.448966666663</v>
      </c>
      <c r="Q12" s="106"/>
      <c r="R12" s="106"/>
    </row>
    <row r="13" spans="1:18">
      <c r="A13" s="98" t="s">
        <v>2788</v>
      </c>
      <c r="B13" s="159" t="str">
        <f>'PLANILHA ORÇAMENTÁRIA'!D914</f>
        <v>ALUGUEL DE EQUIPAMENTOS</v>
      </c>
      <c r="C13" s="99">
        <f>'PLANILHA ORÇAMENTÁRIA'!J914</f>
        <v>88568.760000000009</v>
      </c>
      <c r="D13" s="117">
        <f>1/12</f>
        <v>8.3333333333333329E-2</v>
      </c>
      <c r="E13" s="117">
        <f t="shared" si="0"/>
        <v>8.3333333333333329E-2</v>
      </c>
      <c r="F13" s="117">
        <f t="shared" si="0"/>
        <v>8.3333333333333329E-2</v>
      </c>
      <c r="G13" s="117">
        <f t="shared" si="0"/>
        <v>8.3333333333333329E-2</v>
      </c>
      <c r="H13" s="117">
        <f t="shared" si="0"/>
        <v>8.3333333333333329E-2</v>
      </c>
      <c r="I13" s="117">
        <f t="shared" si="0"/>
        <v>8.3333333333333329E-2</v>
      </c>
      <c r="J13" s="117">
        <f t="shared" si="0"/>
        <v>8.3333333333333329E-2</v>
      </c>
      <c r="K13" s="117">
        <f t="shared" si="0"/>
        <v>8.3333333333333329E-2</v>
      </c>
      <c r="L13" s="117">
        <f t="shared" si="0"/>
        <v>8.3333333333333329E-2</v>
      </c>
      <c r="M13" s="117">
        <f t="shared" si="0"/>
        <v>8.3333333333333329E-2</v>
      </c>
      <c r="N13" s="117">
        <f t="shared" si="0"/>
        <v>8.3333333333333329E-2</v>
      </c>
      <c r="O13" s="117">
        <f t="shared" si="0"/>
        <v>8.3333333333333329E-2</v>
      </c>
      <c r="Q13" s="102"/>
    </row>
    <row r="14" spans="1:18">
      <c r="A14" s="98"/>
      <c r="B14" s="160"/>
      <c r="C14" s="99"/>
      <c r="D14" s="104">
        <f t="shared" ref="D14:O14" si="4">D$13*$C$13</f>
        <v>7380.7300000000005</v>
      </c>
      <c r="E14" s="104">
        <f t="shared" si="4"/>
        <v>7380.7300000000005</v>
      </c>
      <c r="F14" s="104">
        <f t="shared" si="4"/>
        <v>7380.7300000000005</v>
      </c>
      <c r="G14" s="104">
        <f t="shared" si="4"/>
        <v>7380.7300000000005</v>
      </c>
      <c r="H14" s="104">
        <f t="shared" si="4"/>
        <v>7380.7300000000005</v>
      </c>
      <c r="I14" s="104">
        <f t="shared" si="4"/>
        <v>7380.7300000000005</v>
      </c>
      <c r="J14" s="104">
        <f t="shared" si="4"/>
        <v>7380.7300000000005</v>
      </c>
      <c r="K14" s="104">
        <f t="shared" si="4"/>
        <v>7380.7300000000005</v>
      </c>
      <c r="L14" s="104">
        <f t="shared" si="4"/>
        <v>7380.7300000000005</v>
      </c>
      <c r="M14" s="104">
        <f t="shared" si="4"/>
        <v>7380.7300000000005</v>
      </c>
      <c r="N14" s="104">
        <f t="shared" si="4"/>
        <v>7380.7300000000005</v>
      </c>
      <c r="O14" s="105">
        <f t="shared" si="4"/>
        <v>7380.7300000000005</v>
      </c>
      <c r="Q14" s="106"/>
      <c r="R14" s="106"/>
    </row>
    <row r="15" spans="1:18" ht="22.5" customHeight="1">
      <c r="A15" s="235" t="s">
        <v>2789</v>
      </c>
      <c r="B15" s="236"/>
      <c r="C15" s="237"/>
      <c r="D15" s="100">
        <f>D16/SUM($C7:$C$14)</f>
        <v>8.3333333333333343E-2</v>
      </c>
      <c r="E15" s="100">
        <f>E16/SUM($C7:$C$14)</f>
        <v>8.3333333333333343E-2</v>
      </c>
      <c r="F15" s="100">
        <f>F16/SUM($C7:$C$14)</f>
        <v>8.3333333333333343E-2</v>
      </c>
      <c r="G15" s="100">
        <f>G16/SUM($C7:$C$14)</f>
        <v>8.3333333333333343E-2</v>
      </c>
      <c r="H15" s="100">
        <f>H16/SUM($C7:$C$14)</f>
        <v>8.3333333333333343E-2</v>
      </c>
      <c r="I15" s="100">
        <f>I16/SUM($C7:$C$14)</f>
        <v>8.3333333333333343E-2</v>
      </c>
      <c r="J15" s="100">
        <f>J16/SUM($C7:$C$14)</f>
        <v>8.3333333333333343E-2</v>
      </c>
      <c r="K15" s="100">
        <f>K16/SUM($C7:$C$14)</f>
        <v>8.3333333333333343E-2</v>
      </c>
      <c r="L15" s="100">
        <f>L16/SUM($C7:$C$14)</f>
        <v>8.3333333333333343E-2</v>
      </c>
      <c r="M15" s="100">
        <f>M16/SUM($C7:$C$14)</f>
        <v>8.3333333333333343E-2</v>
      </c>
      <c r="N15" s="100">
        <f>N16/SUM($C7:$C$14)</f>
        <v>8.3333333333333343E-2</v>
      </c>
      <c r="O15" s="101">
        <f>O16/SUM($C7:$C$14)</f>
        <v>8.3333333333333343E-2</v>
      </c>
    </row>
    <row r="16" spans="1:18" s="96" customFormat="1" ht="18.75" customHeight="1">
      <c r="A16" s="238" t="s">
        <v>2790</v>
      </c>
      <c r="B16" s="239"/>
      <c r="C16" s="240"/>
      <c r="D16" s="113">
        <f t="shared" ref="D16:O16" si="5">D8+D10+D12+D14</f>
        <v>867568.62317412463</v>
      </c>
      <c r="E16" s="113">
        <f t="shared" si="5"/>
        <v>867568.62317412463</v>
      </c>
      <c r="F16" s="113">
        <f t="shared" si="5"/>
        <v>867568.62317412463</v>
      </c>
      <c r="G16" s="113">
        <f t="shared" si="5"/>
        <v>867568.62317412463</v>
      </c>
      <c r="H16" s="113">
        <f t="shared" si="5"/>
        <v>867568.62317412463</v>
      </c>
      <c r="I16" s="113">
        <f t="shared" si="5"/>
        <v>867568.62317412463</v>
      </c>
      <c r="J16" s="113">
        <f t="shared" si="5"/>
        <v>867568.62317412463</v>
      </c>
      <c r="K16" s="113">
        <f t="shared" si="5"/>
        <v>867568.62317412463</v>
      </c>
      <c r="L16" s="113">
        <f t="shared" si="5"/>
        <v>867568.62317412463</v>
      </c>
      <c r="M16" s="113">
        <f t="shared" si="5"/>
        <v>867568.62317412463</v>
      </c>
      <c r="N16" s="113">
        <f t="shared" si="5"/>
        <v>867568.62317412463</v>
      </c>
      <c r="O16" s="114">
        <f t="shared" si="5"/>
        <v>867568.62317412463</v>
      </c>
    </row>
    <row r="17" spans="1:15" s="96" customFormat="1" ht="24.75" customHeight="1">
      <c r="A17" s="238" t="s">
        <v>2791</v>
      </c>
      <c r="B17" s="239"/>
      <c r="C17" s="240"/>
      <c r="D17" s="107">
        <f>D15</f>
        <v>8.3333333333333343E-2</v>
      </c>
      <c r="E17" s="107">
        <f>D17+E15</f>
        <v>0.16666666666666669</v>
      </c>
      <c r="F17" s="107">
        <f t="shared" ref="E17:O18" si="6">E17+F15</f>
        <v>0.25</v>
      </c>
      <c r="G17" s="107">
        <f t="shared" si="6"/>
        <v>0.33333333333333337</v>
      </c>
      <c r="H17" s="107">
        <f t="shared" si="6"/>
        <v>0.41666666666666674</v>
      </c>
      <c r="I17" s="107">
        <f t="shared" si="6"/>
        <v>0.50000000000000011</v>
      </c>
      <c r="J17" s="107">
        <f t="shared" si="6"/>
        <v>0.58333333333333348</v>
      </c>
      <c r="K17" s="107">
        <f t="shared" si="6"/>
        <v>0.66666666666666685</v>
      </c>
      <c r="L17" s="107">
        <f t="shared" si="6"/>
        <v>0.75000000000000022</v>
      </c>
      <c r="M17" s="107">
        <f t="shared" si="6"/>
        <v>0.83333333333333359</v>
      </c>
      <c r="N17" s="107">
        <f t="shared" si="6"/>
        <v>0.91666666666666696</v>
      </c>
      <c r="O17" s="108">
        <f t="shared" si="6"/>
        <v>1.0000000000000002</v>
      </c>
    </row>
    <row r="18" spans="1:15" s="96" customFormat="1" ht="21" customHeight="1" thickBot="1">
      <c r="A18" s="241" t="s">
        <v>2792</v>
      </c>
      <c r="B18" s="242"/>
      <c r="C18" s="243"/>
      <c r="D18" s="109">
        <f>D16</f>
        <v>867568.62317412463</v>
      </c>
      <c r="E18" s="109">
        <f t="shared" si="6"/>
        <v>1735137.2463482493</v>
      </c>
      <c r="F18" s="109">
        <f t="shared" si="6"/>
        <v>2602705.8695223741</v>
      </c>
      <c r="G18" s="109">
        <f t="shared" si="6"/>
        <v>3470274.4926964985</v>
      </c>
      <c r="H18" s="109">
        <f t="shared" si="6"/>
        <v>4337843.1158706229</v>
      </c>
      <c r="I18" s="109">
        <f t="shared" si="6"/>
        <v>5205411.7390447473</v>
      </c>
      <c r="J18" s="109">
        <f t="shared" si="6"/>
        <v>6072980.3622188717</v>
      </c>
      <c r="K18" s="109">
        <f t="shared" si="6"/>
        <v>6940548.9853929961</v>
      </c>
      <c r="L18" s="109">
        <f t="shared" si="6"/>
        <v>7808117.6085671205</v>
      </c>
      <c r="M18" s="109">
        <f t="shared" si="6"/>
        <v>8675686.2317412458</v>
      </c>
      <c r="N18" s="109">
        <f t="shared" si="6"/>
        <v>9543254.8549153712</v>
      </c>
      <c r="O18" s="110">
        <f t="shared" si="6"/>
        <v>10410823.478089496</v>
      </c>
    </row>
    <row r="19" spans="1:15" s="96" customFormat="1">
      <c r="C19" s="111"/>
      <c r="D19" s="102"/>
      <c r="E19" s="102"/>
      <c r="F19" s="102"/>
      <c r="G19" s="102"/>
      <c r="H19" s="102"/>
      <c r="I19" s="102"/>
      <c r="J19" s="102"/>
      <c r="K19" s="102"/>
      <c r="L19" s="102"/>
      <c r="M19" s="102"/>
      <c r="N19" s="102"/>
      <c r="O19" s="102"/>
    </row>
  </sheetData>
  <mergeCells count="12">
    <mergeCell ref="A1:O1"/>
    <mergeCell ref="A2:O2"/>
    <mergeCell ref="A5:A6"/>
    <mergeCell ref="B5:B6"/>
    <mergeCell ref="C5:C6"/>
    <mergeCell ref="D5:O5"/>
    <mergeCell ref="A15:C15"/>
    <mergeCell ref="A16:C16"/>
    <mergeCell ref="A17:C17"/>
    <mergeCell ref="A18:C18"/>
    <mergeCell ref="B3:O3"/>
    <mergeCell ref="A4:O4"/>
  </mergeCells>
  <conditionalFormatting sqref="D7:O7 D9:O9 D11:O11 D13:O13">
    <cfRule type="cellIs" dxfId="0" priority="1" operator="greaterThan">
      <formula>0</formula>
    </cfRule>
  </conditionalFormatting>
  <printOptions horizontalCentered="1"/>
  <pageMargins left="0.39370078740157483" right="0.35433070866141736" top="0.43307086614173229" bottom="0.47244094488188981" header="0.31496062992125984" footer="0.31496062992125984"/>
  <pageSetup paperSize="9" scale="50" orientation="landscape" r:id="rId1"/>
  <headerFooter>
    <oddFooter>&amp;R&amp;P/&amp;N</oddFooter>
  </headerFooter>
  <drawing r:id="rId2"/>
  <legacyDrawing r:id="rId3"/>
  <oleObjects>
    <oleObject progId="Word.Document.12" shapeId="6185"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PLANILHA ORÇAMENTÁRIA</vt:lpstr>
      <vt:lpstr>BDI</vt:lpstr>
      <vt:lpstr>COTAÇÕES</vt:lpstr>
      <vt:lpstr>COMPOSIÇÃO</vt:lpstr>
      <vt:lpstr>CRONOGRAMA</vt:lpstr>
      <vt:lpstr>BDI!Area_de_impressao</vt:lpstr>
      <vt:lpstr>COMPOSIÇÃO!Area_de_impressao</vt:lpstr>
      <vt:lpstr>COTAÇÕES!Area_de_impressao</vt:lpstr>
      <vt:lpstr>CRONOGRAMA!Area_de_impressao</vt:lpstr>
      <vt:lpstr>COMPOSIÇÃO!Titulos_de_impressao</vt:lpstr>
      <vt:lpstr>COTAÇÕES!Titulos_de_impressao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michelemarques</dc:creator>
  <cp:lastModifiedBy>danielealves</cp:lastModifiedBy>
  <cp:lastPrinted>2021-01-12T19:03:41Z</cp:lastPrinted>
  <dcterms:created xsi:type="dcterms:W3CDTF">2020-07-22T16:48:54Z</dcterms:created>
  <dcterms:modified xsi:type="dcterms:W3CDTF">2021-01-15T12:41:33Z</dcterms:modified>
</cp:coreProperties>
</file>