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Default Extension="docx" ContentType="application/vnd.openxmlformats-officedocument.wordprocessingml.documen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520" windowHeight="7995" tabRatio="845" activeTab="2"/>
  </bookViews>
  <sheets>
    <sheet name="PLANILHA" sheetId="9" r:id="rId1"/>
    <sheet name="CRONOGRAMA" sheetId="16" r:id="rId2"/>
    <sheet name="COMPOSIÇÃO" sheetId="17" r:id="rId3"/>
    <sheet name="BDI" sheetId="2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1">#REF!</definedName>
    <definedName name="\0">#REF!</definedName>
    <definedName name="_________________________esc15">#REF!</definedName>
    <definedName name="_________________________esc4">#REF!</definedName>
    <definedName name="_________________________esc6">#REF!</definedName>
    <definedName name="________________________esc15">#REF!</definedName>
    <definedName name="________________________esc4">#REF!</definedName>
    <definedName name="________________________esc6">#REF!</definedName>
    <definedName name="_______________________esc15">#REF!</definedName>
    <definedName name="_______________________esc4">#REF!</definedName>
    <definedName name="_______________________esc6">#REF!</definedName>
    <definedName name="______________________esc15">#REF!</definedName>
    <definedName name="______________________esc4">#REF!</definedName>
    <definedName name="______________________esc6">#REF!</definedName>
    <definedName name="____________________esc15">#REF!</definedName>
    <definedName name="____________________esc4">#REF!</definedName>
    <definedName name="____________________esc6">#REF!</definedName>
    <definedName name="___________________esc15">#REF!</definedName>
    <definedName name="___________________esc4">#REF!</definedName>
    <definedName name="___________________esc6">#REF!</definedName>
    <definedName name="__________________esc15">#REF!</definedName>
    <definedName name="__________________esc4">#REF!</definedName>
    <definedName name="__________________esc6">#REF!</definedName>
    <definedName name="_________________esc15">#REF!</definedName>
    <definedName name="_________________esc4">#REF!</definedName>
    <definedName name="_________________esc6">#REF!</definedName>
    <definedName name="_______________esc15">#REF!</definedName>
    <definedName name="_______________esc4">#REF!</definedName>
    <definedName name="_______________esc6">#REF!</definedName>
    <definedName name="______________esc15">#REF!</definedName>
    <definedName name="______________esc4">#REF!</definedName>
    <definedName name="______________esc6">#REF!</definedName>
    <definedName name="_____________esc15">#REF!</definedName>
    <definedName name="_____________esc4">#REF!</definedName>
    <definedName name="_____________esc6">#REF!</definedName>
    <definedName name="____________esc15">#REF!</definedName>
    <definedName name="____________esc4">#REF!</definedName>
    <definedName name="____________esc6">#REF!</definedName>
    <definedName name="___________esc15">#REF!</definedName>
    <definedName name="___________esc4">#REF!</definedName>
    <definedName name="___________esc6">#REF!</definedName>
    <definedName name="__________esc15">#REF!</definedName>
    <definedName name="__________esc4">#REF!</definedName>
    <definedName name="__________esc6">#REF!</definedName>
    <definedName name="_________esc15">#REF!</definedName>
    <definedName name="_________esc4">#REF!</definedName>
    <definedName name="_________esc6">#REF!</definedName>
    <definedName name="________esc15">#REF!</definedName>
    <definedName name="________esc4">#REF!</definedName>
    <definedName name="________esc6">#REF!</definedName>
    <definedName name="_______esc15">#REF!</definedName>
    <definedName name="_______esc4">#REF!</definedName>
    <definedName name="_______esc6">#REF!</definedName>
    <definedName name="__xlnm_Database">"#ref!"</definedName>
    <definedName name="__xlnm_Recorder">"#ref!"</definedName>
    <definedName name="_esc15">#REF!</definedName>
    <definedName name="_esc4">#REF!</definedName>
    <definedName name="_esc6">#REF!</definedName>
    <definedName name="_xlnm._FilterDatabase" localSheetId="0" hidden="1">PLANILHA!$A$12:$I$107</definedName>
    <definedName name="A" localSheetId="1">#REF!</definedName>
    <definedName name="A">#REF!</definedName>
    <definedName name="aaaa" localSheetId="1">#REF!</definedName>
    <definedName name="aaaa">#REF!</definedName>
    <definedName name="AAAAA">#REF!</definedName>
    <definedName name="AAAAAAA">#REF!</definedName>
    <definedName name="AB" localSheetId="1">#REF!</definedName>
    <definedName name="AB">#REF!</definedName>
    <definedName name="ABER" localSheetId="1">#REF!</definedName>
    <definedName name="ABER">#REF!</definedName>
    <definedName name="ADM">#REF!</definedName>
    <definedName name="_xlnm.Print_Area" localSheetId="3">BDI!$A$1:$I$41</definedName>
    <definedName name="_xlnm.Print_Area" localSheetId="2">COMPOSIÇÃO!$A$1:$G$148</definedName>
    <definedName name="_xlnm.Print_Area" localSheetId="1">CRONOGRAMA!$A$1:$I$48</definedName>
    <definedName name="_xlnm.Print_Area" localSheetId="0">PLANILHA!$A$1:$I$121</definedName>
    <definedName name="_xlnm.Print_Area">[1]Plan1!$A$1:$F$322</definedName>
    <definedName name="Área_impressão_IM">#REF!</definedName>
    <definedName name="Área_impressão_IM_5">#REF!</definedName>
    <definedName name="Área_impressão_IM_6">#REF!</definedName>
    <definedName name="Asf">#REF!</definedName>
    <definedName name="Asf_1">'[2]REDE COLETORA'!#REF!</definedName>
    <definedName name="Asf_2">'[2]REDE COLETORA'!#REF!</definedName>
    <definedName name="_xlnm.Database" localSheetId="1">#REF!</definedName>
    <definedName name="_xlnm.Database">#REF!</definedName>
    <definedName name="BDI">#REF!</definedName>
    <definedName name="CASA">#REF!</definedName>
    <definedName name="cdss">#REF!</definedName>
    <definedName name="Cim">#REF!</definedName>
    <definedName name="Cim_1">'[2]REDE COLETORA'!#REF!</definedName>
    <definedName name="Cim_2">'[2]REDE COLETORA'!#REF!</definedName>
    <definedName name="CONCATENAR">CONCATENATE(#REF!," ",#REF!)</definedName>
    <definedName name="D" localSheetId="1">#REF!</definedName>
    <definedName name="D">#REF!</definedName>
    <definedName name="DADAD">#REF!</definedName>
    <definedName name="DATABASE">#REF!</definedName>
    <definedName name="DATAEMISSAO">#REF!</definedName>
    <definedName name="DATART">#REF!</definedName>
    <definedName name="DDD">#REF!</definedName>
    <definedName name="DDEE">#REF!</definedName>
    <definedName name="DESONERACAO" hidden="1">IF(OR(Import.Desoneracao="DESONERADO",Import.Desoneracao="SIM"),"SIM","NÃO")</definedName>
    <definedName name="EEEE">#REF!</definedName>
    <definedName name="EMPRESAS">OFFSET([3]Cotações!$B$25,0,0):OFFSET([3]Cotações!$H$29,-1,0)</definedName>
    <definedName name="esc">#REF!</definedName>
    <definedName name="esc15_1">'[2]REDE COLETORA'!#REF!</definedName>
    <definedName name="esc15_2">'[2]REDE COLETORA'!#REF!</definedName>
    <definedName name="esc4_1">'[2]REDE COLETORA'!#REF!</definedName>
    <definedName name="esc4_2">'[2]REDE COLETORA'!#REF!</definedName>
    <definedName name="esc6_1">'[2]REDE COLETORA'!#REF!</definedName>
    <definedName name="esc6_2">'[2]REDE COLETORA'!#REF!</definedName>
    <definedName name="ESPERANCA">#REF!</definedName>
    <definedName name="ESPERANCAA">#REF!</definedName>
    <definedName name="Excel_BuiltIn_Database">#REF!</definedName>
    <definedName name="FDSAFDSF" localSheetId="1">#REF!</definedName>
    <definedName name="FDSAFDSF">#REF!</definedName>
    <definedName name="FFF">#REF!</definedName>
    <definedName name="FoFo">#REF!</definedName>
    <definedName name="FoFo_1">'[2]REDE COLETORA'!#REF!</definedName>
    <definedName name="FoFo_2">'[2]REDE COLETORA'!#REF!</definedName>
    <definedName name="Fonte">[4]Plan1!$B$2:$B$6</definedName>
    <definedName name="_xlnm.Recorder">#REF!</definedName>
    <definedName name="grok">#REF!</definedName>
    <definedName name="Import.Desoneracao" hidden="1">OFFSET([5]DADOS!$G$18,0,-1)</definedName>
    <definedName name="INDICES">[3]Cotações!$B$22:OFFSET([3]Cotações!$I$24,-1,0)</definedName>
    <definedName name="LOCALIDADE">#REF!</definedName>
    <definedName name="MANU">#REF!</definedName>
    <definedName name="MANU_PAV.2">#REF!</definedName>
    <definedName name="MANU_PAV2">#REF!</definedName>
    <definedName name="MBV">#REF!</definedName>
    <definedName name="MBV_1">'[2]REDE COLETORA'!#REF!</definedName>
    <definedName name="MBV_2">'[2]REDE COLETORA'!#REF!</definedName>
    <definedName name="NCOMPOSICOES">0</definedName>
    <definedName name="NCOTACOES">0</definedName>
    <definedName name="NEMPRESAS">3</definedName>
    <definedName name="NINDICES">1</definedName>
    <definedName name="nommmm" localSheetId="1">#REF!</definedName>
    <definedName name="nommmm">#REF!</definedName>
    <definedName name="NRELATORIOS">COUNTA([3]Relatórios!$A$1:$A$65536)-2</definedName>
    <definedName name="NumerEmpresa">3</definedName>
    <definedName name="NumerIndice">1</definedName>
    <definedName name="Obra">#REF!</definedName>
    <definedName name="ORÇAMENTO.BancoRef" hidden="1">PLANILHA!$I$10</definedName>
    <definedName name="ORÇAMENTO.CustoUnitario" hidden="1">ROUND(PLANILHA!$J1,15-13*PLANILHA!$U$10)</definedName>
    <definedName name="ORÇAMENTO.PrecoUnitarioLicitado" hidden="1">PLANILHA!$AA1</definedName>
    <definedName name="OUTRO" localSheetId="1">#REF!</definedName>
    <definedName name="OUTRO">#REF!</definedName>
    <definedName name="Par">#REF!</definedName>
    <definedName name="Par_1">'[2]REDE COLETORA'!#REF!</definedName>
    <definedName name="Par_2">'[2]REDE COLETORA'!#REF!</definedName>
    <definedName name="Plan">#REF!</definedName>
    <definedName name="Plan2">#REF!</definedName>
    <definedName name="Plan3">#REF!</definedName>
    <definedName name="PLANILHA_RESUMO">#REF!</definedName>
    <definedName name="Print_Area_MI" localSheetId="1">[6]HIDRAULICA!#REF!</definedName>
    <definedName name="Print_Area_MI">[6]HIDRAULICA!#REF!</definedName>
    <definedName name="PVC">#REF!</definedName>
    <definedName name="PVC_1">'[2]REDE COLETORA'!#REF!</definedName>
    <definedName name="PVC_2">'[2]REDE COLETORA'!#REF!</definedName>
    <definedName name="REFERENCIA.Descricao" hidden="1">IF(ISNUMBER(PLANILHA!$U1),OFFSET(INDIRECT(ORÇAMENTO.BancoRef),PLANILHA!$U1-1,3,1),PLANILHA!$U1)</definedName>
    <definedName name="REFERENCIA.Unidade" hidden="1">IF(ISNUMBER(PLANILHA!$AF1),OFFSET(INDIRECT(ORÇAMENTO.BancoRef),PLANILHA!$AF1-1,4,1),"-")</definedName>
    <definedName name="RelatoriosFontes">OFFSET([3]Relatórios!$A$5,1,0,NRELATORIOS)</definedName>
    <definedName name="SENHAGT" hidden="1">"PM2CAIXA"</definedName>
    <definedName name="SomaAgrup" hidden="1">SUMIF(OFFSET(PLANILHA!$E1,1,0,PLANILHA!$F1),"S",OFFSET(PLANILHA!A1,1,0,PLANILHA!$F1))</definedName>
    <definedName name="TIPOORCAMENTO" hidden="1">IF(VALUE([7]MENU!$O$3)=2,"Licitado","Proposto")</definedName>
    <definedName name="_xlnm.Print_Titles" localSheetId="2">COMPOSIÇÃO!$1:$6</definedName>
    <definedName name="_xlnm.Print_Titles" localSheetId="0">PLANILHA!$1:$10</definedName>
    <definedName name="_xlnm.Print_Titles">[1]Plan1!$A$1:$IV$8</definedName>
    <definedName name="VTE">#REF!</definedName>
    <definedName name="VTE_1">'[2]REDE COLETORA'!#REF!</definedName>
    <definedName name="VTE_2">'[2]REDE COLETORA'!#REF!</definedName>
    <definedName name="VTOTAL1" localSheetId="1" hidden="1">ROUND(PLANILHA!#REF!*PLANILHA!$L1,15-13*PLANILHA!#REF!)</definedName>
    <definedName name="VTOTAL1" hidden="1">ROUND(PLANILHA!#REF!*PLANILHA!$L1,15-13*PLANILHA!#REF!)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5725"/>
</workbook>
</file>

<file path=xl/calcChain.xml><?xml version="1.0" encoding="utf-8"?>
<calcChain xmlns="http://schemas.openxmlformats.org/spreadsheetml/2006/main">
  <c r="I107" i="9"/>
  <c r="I106"/>
  <c r="I101"/>
  <c r="I102"/>
  <c r="I103"/>
  <c r="I104"/>
  <c r="I100"/>
  <c r="I88"/>
  <c r="I89"/>
  <c r="I90"/>
  <c r="I91"/>
  <c r="I92"/>
  <c r="I93"/>
  <c r="I94"/>
  <c r="I95"/>
  <c r="I96"/>
  <c r="I97"/>
  <c r="I98"/>
  <c r="I87"/>
  <c r="I70"/>
  <c r="I71"/>
  <c r="I72"/>
  <c r="I73"/>
  <c r="I74"/>
  <c r="I75"/>
  <c r="I76"/>
  <c r="I77"/>
  <c r="I78"/>
  <c r="I79"/>
  <c r="I80"/>
  <c r="I81"/>
  <c r="I82"/>
  <c r="I83"/>
  <c r="I84"/>
  <c r="I85"/>
  <c r="I69"/>
  <c r="I57"/>
  <c r="I58"/>
  <c r="I59"/>
  <c r="I60"/>
  <c r="I61"/>
  <c r="I62"/>
  <c r="I63"/>
  <c r="I64"/>
  <c r="I65"/>
  <c r="I66"/>
  <c r="I67"/>
  <c r="I56"/>
  <c r="I51"/>
  <c r="I52"/>
  <c r="I53"/>
  <c r="I54"/>
  <c r="I50"/>
  <c r="I41"/>
  <c r="I42"/>
  <c r="I43"/>
  <c r="I44"/>
  <c r="I45"/>
  <c r="I46"/>
  <c r="I47"/>
  <c r="I48"/>
  <c r="I40"/>
  <c r="I38"/>
  <c r="I37"/>
  <c r="I27"/>
  <c r="I28"/>
  <c r="I29"/>
  <c r="I30"/>
  <c r="I31"/>
  <c r="I32"/>
  <c r="I33"/>
  <c r="I34"/>
  <c r="I35"/>
  <c r="I26"/>
  <c r="I14"/>
  <c r="I15"/>
  <c r="I16"/>
  <c r="I17"/>
  <c r="I18"/>
  <c r="I19"/>
  <c r="I20"/>
  <c r="I21"/>
  <c r="I22"/>
  <c r="I13"/>
  <c r="F11" i="16"/>
  <c r="G11"/>
  <c r="H11"/>
  <c r="I11"/>
  <c r="E11"/>
  <c r="I7"/>
  <c r="G104" i="17"/>
  <c r="G105"/>
  <c r="G106"/>
  <c r="G107"/>
  <c r="G108"/>
  <c r="G92"/>
  <c r="G93"/>
  <c r="G94"/>
  <c r="G95"/>
  <c r="G96"/>
  <c r="G97"/>
  <c r="G98"/>
  <c r="G99"/>
  <c r="G85"/>
  <c r="G86"/>
  <c r="G87"/>
  <c r="G79"/>
  <c r="G80"/>
  <c r="G67"/>
  <c r="G68"/>
  <c r="G69"/>
  <c r="G70"/>
  <c r="G60"/>
  <c r="G61"/>
  <c r="G62"/>
  <c r="G48"/>
  <c r="G49"/>
  <c r="G50"/>
  <c r="G35"/>
  <c r="G36"/>
  <c r="G37"/>
  <c r="G38"/>
  <c r="G25"/>
  <c r="G26"/>
  <c r="G27"/>
  <c r="G28"/>
  <c r="G29"/>
  <c r="G30"/>
  <c r="G126" l="1"/>
  <c r="G127"/>
  <c r="G128"/>
  <c r="G129"/>
  <c r="G130"/>
  <c r="G131"/>
  <c r="G132"/>
  <c r="G133"/>
  <c r="G134"/>
  <c r="G113"/>
  <c r="G114"/>
  <c r="G115"/>
  <c r="G116"/>
  <c r="G117"/>
  <c r="G118"/>
  <c r="G119"/>
  <c r="G120"/>
  <c r="G121"/>
  <c r="G47"/>
  <c r="G10"/>
  <c r="G11"/>
  <c r="G12"/>
  <c r="D7" l="1"/>
  <c r="I7" i="20"/>
  <c r="A4"/>
  <c r="A4" i="16"/>
  <c r="A4" i="17"/>
  <c r="G78" l="1"/>
  <c r="A31" i="16" l="1"/>
  <c r="A29"/>
  <c r="A27"/>
  <c r="A25"/>
  <c r="A23"/>
  <c r="A21"/>
  <c r="A19"/>
  <c r="A17"/>
  <c r="A15"/>
  <c r="A13"/>
  <c r="G125" i="17"/>
  <c r="G112"/>
  <c r="G103"/>
  <c r="G91"/>
  <c r="G84"/>
  <c r="G55"/>
  <c r="G74"/>
  <c r="G66"/>
  <c r="G59"/>
  <c r="G54"/>
  <c r="G43"/>
  <c r="G42"/>
  <c r="G34"/>
  <c r="G24"/>
  <c r="G20"/>
  <c r="G16"/>
  <c r="B23" i="16" l="1"/>
  <c r="B21"/>
  <c r="B17"/>
  <c r="B15"/>
  <c r="B31"/>
  <c r="B13"/>
  <c r="B29"/>
  <c r="B27"/>
  <c r="B19"/>
  <c r="B25"/>
  <c r="G13" i="17"/>
  <c r="G81"/>
  <c r="G100"/>
  <c r="G122"/>
  <c r="G39"/>
  <c r="G44"/>
  <c r="G51"/>
  <c r="G135"/>
  <c r="G109"/>
  <c r="G71"/>
  <c r="G88"/>
  <c r="G75"/>
  <c r="G63"/>
  <c r="G56"/>
  <c r="G21"/>
  <c r="G31"/>
  <c r="A11" i="16" l="1"/>
  <c r="I28" i="20"/>
  <c r="I9" i="9" s="1"/>
  <c r="H22" l="1"/>
  <c r="H47"/>
  <c r="H46"/>
  <c r="H45"/>
  <c r="H48"/>
  <c r="H44"/>
  <c r="H43"/>
  <c r="H81"/>
  <c r="H96"/>
  <c r="H104"/>
  <c r="H103"/>
  <c r="H70"/>
  <c r="H69"/>
  <c r="H95"/>
  <c r="H94"/>
  <c r="H107"/>
  <c r="H83"/>
  <c r="H98"/>
  <c r="H97"/>
  <c r="H80"/>
  <c r="H74"/>
  <c r="H79"/>
  <c r="H73"/>
  <c r="H85"/>
  <c r="H76"/>
  <c r="H75"/>
  <c r="H78"/>
  <c r="H84"/>
  <c r="H72"/>
  <c r="H77"/>
  <c r="H82"/>
  <c r="H71"/>
  <c r="H66"/>
  <c r="H28"/>
  <c r="H33"/>
  <c r="H32"/>
  <c r="H31"/>
  <c r="H30"/>
  <c r="H34"/>
  <c r="H29"/>
  <c r="H35"/>
  <c r="H56"/>
  <c r="H38"/>
  <c r="H40"/>
  <c r="B11" i="16"/>
  <c r="H27" i="9"/>
  <c r="H24"/>
  <c r="I24" s="1"/>
  <c r="H57"/>
  <c r="H91"/>
  <c r="H63"/>
  <c r="H16"/>
  <c r="H65"/>
  <c r="H18"/>
  <c r="H90"/>
  <c r="H61"/>
  <c r="H67"/>
  <c r="H54"/>
  <c r="H89"/>
  <c r="H87"/>
  <c r="H60"/>
  <c r="H50"/>
  <c r="H106"/>
  <c r="H62"/>
  <c r="H53"/>
  <c r="H15"/>
  <c r="H100"/>
  <c r="H21"/>
  <c r="H92"/>
  <c r="H42"/>
  <c r="H20"/>
  <c r="H19"/>
  <c r="H88"/>
  <c r="H93"/>
  <c r="H59"/>
  <c r="H101"/>
  <c r="H52"/>
  <c r="H37"/>
  <c r="H14"/>
  <c r="H13"/>
  <c r="H58"/>
  <c r="H102"/>
  <c r="H51"/>
  <c r="H26"/>
  <c r="H64"/>
  <c r="H41"/>
  <c r="H17"/>
  <c r="G17" i="17"/>
  <c r="I39" i="9" l="1"/>
  <c r="C19" i="16" s="1"/>
  <c r="I12" i="9"/>
  <c r="I23"/>
  <c r="C13" i="16" s="1"/>
  <c r="I25" i="9"/>
  <c r="C15" i="16" s="1"/>
  <c r="D16" s="1"/>
  <c r="I36" i="9"/>
  <c r="C17" i="16" s="1"/>
  <c r="D18" s="1"/>
  <c r="I55" i="9"/>
  <c r="C23" i="16" s="1"/>
  <c r="I86" i="9"/>
  <c r="C27" i="16" s="1"/>
  <c r="I99" i="9"/>
  <c r="C29" i="16" s="1"/>
  <c r="I105" i="9"/>
  <c r="C31" i="16" s="1"/>
  <c r="I68" i="9"/>
  <c r="C25" i="16" s="1"/>
  <c r="I49" i="9"/>
  <c r="C21" i="16" s="1"/>
  <c r="H22" s="1"/>
  <c r="G20" l="1"/>
  <c r="H20"/>
  <c r="I32"/>
  <c r="H32"/>
  <c r="E26"/>
  <c r="I26"/>
  <c r="F26"/>
  <c r="H24"/>
  <c r="G24"/>
  <c r="F24"/>
  <c r="E24"/>
  <c r="H28"/>
  <c r="G28"/>
  <c r="F28"/>
  <c r="G30"/>
  <c r="I30"/>
  <c r="H30"/>
  <c r="I11" i="9"/>
  <c r="C11" i="16"/>
  <c r="J35" s="1"/>
  <c r="J24" i="9" l="1"/>
  <c r="J99"/>
  <c r="F12" i="16"/>
  <c r="D12"/>
  <c r="G12"/>
  <c r="E12"/>
  <c r="I12"/>
  <c r="H12"/>
  <c r="H14"/>
  <c r="F14"/>
  <c r="I14"/>
  <c r="G14"/>
  <c r="E14"/>
  <c r="D14"/>
  <c r="I35" l="1"/>
  <c r="I34" s="1"/>
  <c r="E35"/>
  <c r="E34" s="1"/>
  <c r="H35"/>
  <c r="H34" s="1"/>
  <c r="F35"/>
  <c r="F34" s="1"/>
  <c r="G35"/>
  <c r="G34" s="1"/>
  <c r="D35"/>
  <c r="D34" s="1"/>
  <c r="D36" s="1"/>
  <c r="D37" l="1"/>
  <c r="E37" s="1"/>
  <c r="F37" s="1"/>
  <c r="G37" s="1"/>
  <c r="H37" s="1"/>
  <c r="I37" s="1"/>
  <c r="E36"/>
  <c r="F36" s="1"/>
  <c r="G36" s="1"/>
  <c r="H36" s="1"/>
  <c r="I36" s="1"/>
</calcChain>
</file>

<file path=xl/sharedStrings.xml><?xml version="1.0" encoding="utf-8"?>
<sst xmlns="http://schemas.openxmlformats.org/spreadsheetml/2006/main" count="955" uniqueCount="399">
  <si>
    <t>PREFEITURA MUNICIPAL DE SANTA LUZIA</t>
  </si>
  <si>
    <t>BDI</t>
  </si>
  <si>
    <t>M2</t>
  </si>
  <si>
    <t>UN</t>
  </si>
  <si>
    <t>M</t>
  </si>
  <si>
    <t>MÊS</t>
  </si>
  <si>
    <t>SERVIÇOS PRELIMINARES</t>
  </si>
  <si>
    <t>TOTAL GERAL</t>
  </si>
  <si>
    <t>CÓDIGO</t>
  </si>
  <si>
    <t>DISCRIMINAÇÃO</t>
  </si>
  <si>
    <t>VALOR</t>
  </si>
  <si>
    <t>% SIMPLES</t>
  </si>
  <si>
    <t>R$ SIMPLES</t>
  </si>
  <si>
    <t>% ACUMULADO</t>
  </si>
  <si>
    <t>R$ ACUMULADO</t>
  </si>
  <si>
    <t>UNITÁRIO</t>
  </si>
  <si>
    <t>TOTAL</t>
  </si>
  <si>
    <t>ADMINISTRAÇÃO LOCAL</t>
  </si>
  <si>
    <t>SECRETARIA DE OBRAS</t>
  </si>
  <si>
    <t>INDICE</t>
  </si>
  <si>
    <t>U</t>
  </si>
  <si>
    <t xml:space="preserve">UN    </t>
  </si>
  <si>
    <t>DRENAGEM</t>
  </si>
  <si>
    <t>CP-01</t>
  </si>
  <si>
    <t>CP-02</t>
  </si>
  <si>
    <t>COMPOSIÇÃO</t>
  </si>
  <si>
    <t>CP-06</t>
  </si>
  <si>
    <t>CP-07</t>
  </si>
  <si>
    <t>CP-14</t>
  </si>
  <si>
    <t>CP-15</t>
  </si>
  <si>
    <t>CP-16</t>
  </si>
  <si>
    <t>CP-17</t>
  </si>
  <si>
    <t>CP-18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</si>
  <si>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</si>
  <si>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</si>
  <si>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</si>
  <si>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</si>
  <si>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</si>
  <si>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</si>
  <si>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</si>
  <si>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</si>
  <si>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</si>
  <si>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</si>
  <si>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</si>
  <si>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</si>
  <si>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</si>
  <si>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</si>
  <si>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</si>
  <si>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OK</t>
  </si>
  <si>
    <t>BDI CALCULADO ----&gt;</t>
  </si>
  <si>
    <t>BDI = (1+AC+S+R+G)*(1+DF)*(1+L)/(1-(T+E))</t>
  </si>
  <si>
    <t>ISS</t>
  </si>
  <si>
    <t>PIS+COFINS</t>
  </si>
  <si>
    <t>CPRB</t>
  </si>
  <si>
    <t>DEMOLIÇÕES E REMOÇÕES</t>
  </si>
  <si>
    <t>BDI:</t>
  </si>
  <si>
    <t>PLANILHA ORÇAMENTÁRIA</t>
  </si>
  <si>
    <t>CP-ADM</t>
  </si>
  <si>
    <t>MOVIMENTAÇÃO DE TERRA</t>
  </si>
  <si>
    <t>ITEM</t>
  </si>
  <si>
    <t>FONTE</t>
  </si>
  <si>
    <t>DESCRIÇÃO</t>
  </si>
  <si>
    <t>UNID.</t>
  </si>
  <si>
    <t>QUANT.</t>
  </si>
  <si>
    <t>PR. UNIT. S / BDI</t>
  </si>
  <si>
    <t>PR. UNIT. C / BDI</t>
  </si>
  <si>
    <t>PR. TOTAL C / BDI</t>
  </si>
  <si>
    <t>CRONOGRAMA FÍSICO-FINANCEIRO</t>
  </si>
  <si>
    <t>SETOP</t>
  </si>
  <si>
    <t>ED-50151</t>
  </si>
  <si>
    <t>LIGAÇÃO PROVISÓRIA DE LUZ E FORÇA-PADRÃO PROVISÓRIO 30KVA</t>
  </si>
  <si>
    <t>ED-50150</t>
  </si>
  <si>
    <t>LIGAÇÃO DE ÁGUA PROVISÓRIA PARA CANTEIRO,  INCLUSIVE HIDRÔMETRO E CAVALETE PARA MEDIÇÃO DE ÁGUA - ENTRADA PRINCIPAL, EM AÇO GALVANIZADO DN 20MM (1/2") - PADRÃO CONCESSIONÁRIA</t>
  </si>
  <si>
    <t>SINAPI</t>
  </si>
  <si>
    <t>98459</t>
  </si>
  <si>
    <t>TAPUME COM TELHA METÁLICA. AF_05/2018</t>
  </si>
  <si>
    <t>LOCACAO DE CONTAINER 2,30 X 6,00 M, ALT. 2,50 M, PARA ESCRITORIO, SEM DIVISORIAS INTERNAS E SEM SANITARIO</t>
  </si>
  <si>
    <t>LOCACAO DE CONTAINER 2,30  X  4,30  M, ALT. 2,50 M,  PARA SANITARIO, COM 3 BACIAS, 4 CHUVEIROS, 1 LAVATORIO E 1 MICTORIO</t>
  </si>
  <si>
    <t>SUDECAP-I</t>
  </si>
  <si>
    <t>89.50.20</t>
  </si>
  <si>
    <t>MOBILIZAÇAO DE CONTAINER</t>
  </si>
  <si>
    <t>89.50.21</t>
  </si>
  <si>
    <t>DESMOBILIZAÇÃO DE CONTAINER</t>
  </si>
  <si>
    <t>SINAPI-I</t>
  </si>
  <si>
    <t>10527</t>
  </si>
  <si>
    <t>LOCACAO DE ANDAIME METALICO TUBULAR DE ENCAIXE, TIPO DE TORRE, COM LARGURA DE 1 ATE 1,5 M E ALTURA DE *1,00* M (INCLUSO SAPATAS FIXAS OU RODIZIOS)</t>
  </si>
  <si>
    <t xml:space="preserve">MXMES </t>
  </si>
  <si>
    <t>97064</t>
  </si>
  <si>
    <t>MONTAGEM E DESMONTAGEM DE ANDAIME TUBULAR TIPO TORRE (EXCLUSIVE ANDAIME E LIMPEZA). AF_11/2017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</si>
  <si>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</si>
  <si>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</si>
  <si>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</si>
  <si>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</si>
  <si>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</si>
  <si>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</si>
  <si>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</si>
  <si>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</si>
  <si>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</si>
  <si>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SUDECAP</t>
  </si>
  <si>
    <t>02.23.03</t>
  </si>
  <si>
    <t>REMOÇAO DE CERCA E ALAMBRADO  - ALAMBRADO</t>
  </si>
  <si>
    <t>REMOÇÃO DE EQUIPAMENTO ESPORTIVO (TRAVE - TABELA DE BASQUETE)</t>
  </si>
  <si>
    <t>REMOÇÃO DE POSTE (REFLETORES QUADRA)</t>
  </si>
  <si>
    <t>02.07.01</t>
  </si>
  <si>
    <t>REMOÇAO DE ESQUADRIA METALICA  - DE PORTA OU JANELA</t>
  </si>
  <si>
    <t>02.01.05</t>
  </si>
  <si>
    <t>REMOÇAO DE TELHA INCLUSIVE EMPILHAMENTO  - ONDULADA DE FIBROCIMENTO</t>
  </si>
  <si>
    <t>02.16.01</t>
  </si>
  <si>
    <t>DEMOLIÇAO, REMOÇAO E CARGA MECANICA  - DE CONSTRUÇOES DE ALVENARIA</t>
  </si>
  <si>
    <t>02.11.04</t>
  </si>
  <si>
    <t>DEMOLIÇAO DE PASSEIO E PAVIMENTO  - PASSEIO OU LAJE DE CONCRETO C/EQUIPAMENTO ELETRICO</t>
  </si>
  <si>
    <t>02.27.02</t>
  </si>
  <si>
    <t>CARGA DE MATERIAL DEMOLIDO SOBRE CAMINHAO  - MECANICA</t>
  </si>
  <si>
    <t>M3</t>
  </si>
  <si>
    <t>03.13.04</t>
  </si>
  <si>
    <t>TRANSPORTE DE MATERIAL DE QUALQUER NATUREZA  - DMT  &gt; 5 KM</t>
  </si>
  <si>
    <t>M3KM</t>
  </si>
  <si>
    <t>ED-51125</t>
  </si>
  <si>
    <t>TRANSPORTE DE MATERIAL DEMOLIDO EM CAÇAMBA</t>
  </si>
  <si>
    <t>m3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</si>
  <si>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</si>
  <si>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</si>
  <si>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</si>
  <si>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</si>
  <si>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</si>
  <si>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</si>
  <si>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</si>
  <si>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</si>
  <si>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</si>
  <si>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</si>
  <si>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03.05.01</t>
  </si>
  <si>
    <t>ESCAVAÇAO E CARGA MECANIZADA  - EM MATERIAL DE 1ª CATEGORIA</t>
  </si>
  <si>
    <t>03.15.02</t>
  </si>
  <si>
    <t>ATERRO COMPACTADO  - COM PLACA VIBRATORIA</t>
  </si>
  <si>
    <t>03.23.03</t>
  </si>
  <si>
    <t>REGULARIZAÇAO E COMPACTAÇAO DE TERRENO  - COM PLACA VIBRATORIA</t>
  </si>
  <si>
    <t>40.32.22</t>
  </si>
  <si>
    <t>MOVIMENTO DE TERRA  - REGULARIZACAO E COMPACTACAO MANUAL DE TERRENO</t>
  </si>
  <si>
    <t>4.1</t>
  </si>
  <si>
    <t>4.2</t>
  </si>
  <si>
    <t>DEMOLIÇÃO DE CANALETA EM CONCRETO, INCLUSIVE TRANSPORTE PARA FORA DO CANTEIRO</t>
  </si>
  <si>
    <t>19.31.09</t>
  </si>
  <si>
    <t>CANALETA - PADRAO SUDECAP  - 30X20CM CONCRETO 20MPA C/ TAMPA CONCRETO PERFURADA</t>
  </si>
  <si>
    <t>REATERRO MANUAL DE VALAS COM COMPACTAÇÃO MECANIZADA. AF_04/2016</t>
  </si>
  <si>
    <t>ED-48553</t>
  </si>
  <si>
    <t>CANALETA PARA DRENAGEM, PRÉ-MOLDADA, TIPO MEIA CANA, DIÂMETRO 40CM, EXCLUSIVE TAMPA, INCLUSIVE ASSENTAMENTO EM ARGAMASSA, TRAÇO 1:3 (CIMENTO E AREIA), ESCAVAÇÃO, TRANSPORTE E RETIRADA DO MATERIAL ESCAVADO (EM CAÇAMBA)</t>
  </si>
  <si>
    <t>5.1</t>
  </si>
  <si>
    <t>5.2</t>
  </si>
  <si>
    <t>5.3</t>
  </si>
  <si>
    <t>5.4</t>
  </si>
  <si>
    <t>ED-48216</t>
  </si>
  <si>
    <t>ALVENARIA DE BLOCO DE CONCRETO CHEIO SEM ARMAÇÃO, EM CONCRETO COM FCK 15MPA , ESP. 14CM, PARA REVESTIMENTO, INCLUSIVE ARGAMASSA PARA ASSENTAMENTO (DETALHE D - CADERNO SEDS)</t>
  </si>
  <si>
    <t>m2</t>
  </si>
  <si>
    <t>87894</t>
  </si>
  <si>
    <t>CHAPISCO APLICADO EM ALVENARIA (SEM PRESENÇA DE VÃOS) E ESTRUTURAS DE CONCRETO DE FACHADA, COM COLHER DE PEDREIRO.  ARGAMASSA TRAÇO 1:3 COM PREPARO EM BETONEIRA 400L. AF_06/2014</t>
  </si>
  <si>
    <t>87530</t>
  </si>
  <si>
    <t>MASSA ÚNICA, PARA RECEBIMENTO DE PINTURA, EM ARGAMASSA TRAÇO 1:2:8, PREPARO MANUAL, APLICADA MANUALMENTE EM FACES INTERNAS DE PAREDES, ESPESSURA DE 20MM, COM EXECUÇÃO DE TALISCAS. AF_06/2014</t>
  </si>
  <si>
    <t>102491</t>
  </si>
  <si>
    <t>PINTURA DE PISO COM TINTA ACRÍLICA, APLICAÇÃO MANUAL, 2 DEMÃOS, INCLUSO FUNDO PREPARADOR. AF_05/2021</t>
  </si>
  <si>
    <t>90279</t>
  </si>
  <si>
    <t>GRAUTE FGK=20 MPA; TRAÇO 1:0,04:1,8:2,1 (EM MASSA SECA DE CIMENTO/ CAL/ AREIA GROSSA/ BRITA 0) - PREPARO MECÂNICO COM BETONEIRA 400 L. AF_09/2021</t>
  </si>
  <si>
    <t>6.1</t>
  </si>
  <si>
    <t>6.2</t>
  </si>
  <si>
    <t>6.3</t>
  </si>
  <si>
    <t>6.4</t>
  </si>
  <si>
    <t>6.5</t>
  </si>
  <si>
    <t>ARQUIBANCADA</t>
  </si>
  <si>
    <t>CP-19</t>
  </si>
  <si>
    <t>LOCAÇÃO PARA MUROS, CERCAS E ALAMBRADOS</t>
  </si>
  <si>
    <t>ESTACA BROCA DE CONCRETO, DIÃMETRO DE 30 CM, PROFUNDIDADE DE ATÉ 3 M, ESCAVAÇÃO MANUAL COM TRADO CONCHA, ARMADA.</t>
  </si>
  <si>
    <t>96523</t>
  </si>
  <si>
    <t>ESCAVAÇÃO MANUAL PARA BLOCO DE COROAMENTO OU SAPATA (INCLUINDO ESCAVAÇÃO PARA COLOCAÇÃO DE FÔRMAS). AF_06/2017</t>
  </si>
  <si>
    <t>96534</t>
  </si>
  <si>
    <t>FABRICAÇÃO, MONTAGEM E DESMONTAGEM DE FÔRMA PARA BLOCO DE COROAMENTO, EM MADEIRA SERRADA, E=25 MM, 4 UTILIZAÇÕES. AF_06/2017</t>
  </si>
  <si>
    <t>96616</t>
  </si>
  <si>
    <t>LASTRO DE CONCRETO MAGRO, APLICADO EM BLOCOS DE COROAMENTO OU SAPATAS. AF_08/2017</t>
  </si>
  <si>
    <t>96545</t>
  </si>
  <si>
    <t>ARMAÇÃO DE BLOCO, VIGA BALDRAME OU SAPATA UTILIZANDO AÇO CA-50 DE 8 MM - MONTAGEM. AF_06/2017</t>
  </si>
  <si>
    <t>KG</t>
  </si>
  <si>
    <t xml:space="preserve">CONCRETAGEM DE ELEMENTOS DE FUNDAÇÃO, ADENSAMENTO E ACABAMENTO. </t>
  </si>
  <si>
    <t>ALAMBRADO PARA QUADRA POLIESPORTIVA, ESTRUTURADO POR TUBOS DE ACO GALVANIZADO, COM COSTURA, DIN 2440, DIAMETRO 2", COM TELA DE ARAME GALVANIZADO, FIO 14 BWG E MALHA QUADRADA 5X5CM INCLUSIVE BASE EM ESTACA BROCA DIÂMETRO D=30 CM, COMP. 80CM ARMADA.</t>
  </si>
  <si>
    <t>UND</t>
  </si>
  <si>
    <t>100749</t>
  </si>
  <si>
    <t>PINTURA COM TINTA ALQUÍDICA DE ACABAMENTO (ESMALTE SINTÉTICO FOSCO) PULVERIZADA SOBRE SUPERFÍCIES METÁLICAS (EXCETO PERFIL) EXECUTADO EM OBRA (POR DEMÃO). AF_01/2020_P</t>
  </si>
  <si>
    <t>ALAMBRADO / FUNDAÇÃO ALAMBRADO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</si>
  <si>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</si>
  <si>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</si>
  <si>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</si>
  <si>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</si>
  <si>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</si>
  <si>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</si>
  <si>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</si>
  <si>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</si>
  <si>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</si>
  <si>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</si>
  <si>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</si>
  <si>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95601</t>
  </si>
  <si>
    <t>ARRASAMENTO MECANICO DE ESTACA DE CONCRETO ARMADO, DIAMETROS DE ATÉ 40 CM. AF_05/2021</t>
  </si>
  <si>
    <t>93358</t>
  </si>
  <si>
    <t>ESCAVAÇÃO MANUAL DE VALA COM PROFUNDIDADE MENOR OU IGUAL A 1,30 M. AF_02/2021</t>
  </si>
  <si>
    <t>ED-51093</t>
  </si>
  <si>
    <t>APILOAMENTO DO FUNDO DE VALAS COM SOQUETE</t>
  </si>
  <si>
    <t>19.53.01</t>
  </si>
  <si>
    <t>LASTRO DE PEDRA  - LASTRO DE PEDRA BRITADA</t>
  </si>
  <si>
    <t>96536</t>
  </si>
  <si>
    <t>FABRICAÇÃO, MONTAGEM E DESMONTAGEM DE FÔRMA PARA VIGA BALDRAME, EM MADEIRA SERRADA, E=25 MM, 4 UTILIZAÇÕES. AF_06/2017</t>
  </si>
  <si>
    <t>40.22.30</t>
  </si>
  <si>
    <t>ACO  - ACO CA-50  E CA-60 - CORTE, DOBRAMENTO E COLOCACAO</t>
  </si>
  <si>
    <t>04.19.13</t>
  </si>
  <si>
    <t>CONCRETO CICLOPICO LANÇADO EM FUNDAÇAO E ARRIMO  - 1:3:6 COM 30% DE PEDRA DE MAO</t>
  </si>
  <si>
    <t>04.30.13</t>
  </si>
  <si>
    <t>BALDRAME DE ALVENARIA DE BLOCO DE CONCRETO(SAPATA)  - E= 20 CM PREENCHIDO COM CONCRETO 1:3:6 (10MPA)</t>
  </si>
  <si>
    <t>96995</t>
  </si>
  <si>
    <t>REATERRO MANUAL APILOADO COM SOQUETE. AF_10/2017</t>
  </si>
  <si>
    <t>92415</t>
  </si>
  <si>
    <t>MONTAGEM E DESMONTAGEM DE FÔRMA DE PILARES RETANGULARES E ESTRUTURAS SIMILARES, PÉ-DIREITO SIMPLES, EM CHAPA DE MADEIRA COMPENSADA RESINADA, 2 UTILIZAÇÕES. AF_09/2020</t>
  </si>
  <si>
    <t>40.30.36</t>
  </si>
  <si>
    <t>ALVENARIA  - ALVENARIA BLOCO DE CONCRETO, E = 15CM, APARENTE</t>
  </si>
  <si>
    <t xml:space="preserve">COMPOSIÇÃO </t>
  </si>
  <si>
    <t>CP-20</t>
  </si>
  <si>
    <t>JUNTA DE DILATAÇÃO - ARGAMASSA DE CIMENTO E AREIA 1:3</t>
  </si>
  <si>
    <t>21.12.01</t>
  </si>
  <si>
    <t>CHAPEU DE MURO  - CHAPEU DE MURO PADRAO SUCECAP</t>
  </si>
  <si>
    <t>88489</t>
  </si>
  <si>
    <t>APLICAÇÃO MANUAL DE PINTURA COM TINTA LÁTEX ACRÍLICA EM PAREDES, DUAS DEMÃOS. AF_06/2014</t>
  </si>
  <si>
    <t>MURO ASSOCIAÇÃO</t>
  </si>
  <si>
    <t>SERVIÇOS COMPLEMENTARES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</si>
  <si>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</si>
  <si>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</si>
  <si>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</si>
  <si>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</si>
  <si>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</si>
  <si>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</si>
  <si>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</si>
  <si>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</si>
  <si>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</si>
  <si>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</si>
  <si>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</si>
  <si>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</si>
  <si>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</si>
  <si>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</si>
  <si>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</si>
  <si>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</si>
  <si>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un</t>
  </si>
  <si>
    <t>ED-48214</t>
  </si>
  <si>
    <t>ALVENARIA DE BLOCO DE CONCRETO CHEIO COM ARMAÇÃO, EM CONCRETO COM FCK 15MPA , ESP. 19CM, PARA REVESTIMENTO, INCLUSIVE ARGAMASSA PARA ASSENTAMENTO (DETALHE D - CADERNO SEDS)</t>
  </si>
  <si>
    <t>ED-51110</t>
  </si>
  <si>
    <t>ESCAVAÇÃO MANUAL DE TERRA (DESATERRO MANUAL)</t>
  </si>
  <si>
    <t>RO-40233</t>
  </si>
  <si>
    <t>MURO DE ARRIMO EM RIP-RAP, COM ENCHIMENTO DE AREIA E CIMENTO. TRAÇO - 1:10 (EXECUÇÃO, INCLUINDO FORNECIMENTO E TRANSPORTE DE TODOS OS MATERIAIS)</t>
  </si>
  <si>
    <t>94991</t>
  </si>
  <si>
    <t>EXECUÇÃO DE PASSEIO (CALÇADA) OU PISO DE CONCRETO COM CONCRETO MOLDADO IN LOCO, USINADO, ACABAMENTO CONVENCIONAL, NÃO ARMADO. AF_07/2016</t>
  </si>
  <si>
    <t>CP-21</t>
  </si>
  <si>
    <t>ARMAÇÃO PARA PASSEIO E RAMPA - TELA DE AÇO SOLDADA NERVURADA, FIO = 5,0MM - MALHA = 10 X 10 CM</t>
  </si>
  <si>
    <t>02.15.01</t>
  </si>
  <si>
    <t>REMOÇAO DE MEIO-FIO  - PREMOLDADO DE CONCRETO</t>
  </si>
  <si>
    <t>21.03.04</t>
  </si>
  <si>
    <t>MEIO FIO E CORDAO - PADRAO SUDECAP  - MEIO FIO EM CONCRETO PRE-MOLDADO FCK&gt;=20MPA, PADRÃO SUDECAP TIPO B, 40 X 15/12 (H X L1/L2), COMPRIMENTO 80CM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</si>
  <si>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</si>
  <si>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</si>
  <si>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</si>
  <si>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</si>
  <si>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</si>
  <si>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</si>
  <si>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</si>
  <si>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</si>
  <si>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</si>
  <si>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</si>
  <si>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</si>
  <si>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</si>
  <si>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99839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</si>
  <si>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</si>
  <si>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CP-22</t>
  </si>
  <si>
    <t>CP-23</t>
  </si>
  <si>
    <t>10.1</t>
  </si>
  <si>
    <t>10.2</t>
  </si>
  <si>
    <t>10.3</t>
  </si>
  <si>
    <t>10.4</t>
  </si>
  <si>
    <t>PAISAGISMO</t>
  </si>
  <si>
    <t>21.30.07</t>
  </si>
  <si>
    <t>GRAMACAO, INCLUSIVE PLANTIO  - GRAMA ESMERALDA - WILD ZOYSIA</t>
  </si>
  <si>
    <r>
      <rPr>
        <b/>
        <sz val="12"/>
        <color theme="1"/>
        <rFont val="Arial"/>
        <family val="2"/>
      </rPr>
      <t>OBJETO</t>
    </r>
    <r>
      <rPr>
        <sz val="12"/>
        <color theme="1"/>
        <rFont val="Arial"/>
        <family val="2"/>
      </rPr>
      <t>: CONTRATAÇÃO DE EMPRESA PARA REFORMA DO CAMPO DO LONDRINA - RATÃO, LOCALIZADO NA RUA GONÇALVES DIAS, 100, BAIRRO LONDRINA, SANTA LUZIA / MG</t>
    </r>
  </si>
  <si>
    <t>ED-49570</t>
  </si>
  <si>
    <t>TRAVE DE GOL PARA CAMPO DE FUTEBOL , INCLUSIVE REDE E PINTURA</t>
  </si>
  <si>
    <t>GUARDA-CORPO E ACESSÓRIOS</t>
  </si>
  <si>
    <t>8.17</t>
  </si>
  <si>
    <t>ENRIJECEDOR ALAMBRADO EM TUBO DE AÇO GALVANIZADO DIÂMETRO DE 2"</t>
  </si>
  <si>
    <t>06.05.20</t>
  </si>
  <si>
    <t>CONCRETO CONVENCIONAL B1,B2 LANÇADO EM ESTRUTURA  - FCK &gt;= 20 MPA, BRITA CALCÁRIA, PREPARADO EM OBRA E LANÇADO EM ESTRUTURA</t>
  </si>
  <si>
    <t>10.5</t>
  </si>
  <si>
    <t>11.1</t>
  </si>
  <si>
    <t>11.2</t>
  </si>
  <si>
    <t>7.12</t>
  </si>
  <si>
    <t>CP-24</t>
  </si>
  <si>
    <t>PORTÃO 400cm X 400cm - EM TELA DE ARAME GALVANIZADO, FIO 2,11 (14 BWG), MALHA 5X5CM - ESTRUTURA EM TUBO DE 2", INCLUSO FERRAGENS</t>
  </si>
  <si>
    <t>CP-25</t>
  </si>
  <si>
    <t>PORTÃO 90cm X 210cm - EM TELA DE ARAME GALVANIZADO, FIO 2,11 (14 BWG), MALHA 5X5CM - ESTRUTURA EM TUBO DE 2", INCLUSO FERRAGENS</t>
  </si>
  <si>
    <t>2.1</t>
  </si>
  <si>
    <t>43.01.03</t>
  </si>
  <si>
    <t>TOPOGRAFIA  - EQUIPE DE TOPOGRAFIA - OBRA</t>
  </si>
  <si>
    <t>MES</t>
  </si>
  <si>
    <t>1.10</t>
  </si>
  <si>
    <t>88326</t>
  </si>
  <si>
    <t>VIGIA NOTURNO COM ENCARGOS COMPLEMENTARES</t>
  </si>
  <si>
    <t>H</t>
  </si>
  <si>
    <t>90776</t>
  </si>
  <si>
    <t>ENCARREGADO GERAL COM ENCARGOS COMPLEMENTARES</t>
  </si>
  <si>
    <t>90777</t>
  </si>
  <si>
    <t>ENGENHEIRO CIVIL DE OBRA JUNIOR COM ENCARGOS COMPLEMENTARES</t>
  </si>
  <si>
    <t>10776</t>
  </si>
  <si>
    <t>LOCACAO DE CONTAINER 2,30 X 6,00 M, ALT. 2,50 M, PARA ESCRITORIO, SEM DIVISORIAS INTERNAS E SEM SANITARIO (NAO INCLUI MOBILIZACAO/DESMOBILIZACAO)</t>
  </si>
  <si>
    <t xml:space="preserve">MES   </t>
  </si>
  <si>
    <t>10777</t>
  </si>
  <si>
    <t>LOCACAO DE CONTAINER 2,30 X 4,30 M, ALT. 2,50 M, PARA SANITARIO, COM 3 BACIAS, 4 CHUVEIROS, 1 LAVATORIO E 1 MICTORIO (NAO INCLUI MOBILIZACAO/DESMOBILIZACAO)</t>
  </si>
  <si>
    <t>60.35.14</t>
  </si>
  <si>
    <t xml:space="preserve">ARAME GALVANIZADO 14 BWG, 2,11 MM (0,026 KG/M)    </t>
  </si>
  <si>
    <t>60.35.10</t>
  </si>
  <si>
    <t>ARAME GALVANIZADO 10 BWG, 3,40 MM (0,0713 KG/M)</t>
  </si>
  <si>
    <t>7167</t>
  </si>
  <si>
    <t>TELA DE ARAME GALVANIZADA QUADRANGULAR / LOSANGULAR, FIO 2,11 MM (14 BWG), MALHA 5 X 5 CM, H = 2 M</t>
  </si>
  <si>
    <t xml:space="preserve">M2    </t>
  </si>
  <si>
    <t>7696</t>
  </si>
  <si>
    <t>TUBO ACO GALVANIZADO COM COSTURA, CLASSE MEDIA, DN 2", E = *3,65* MM, PESO *5,10* KG/M (NBR 5580)</t>
  </si>
  <si>
    <t xml:space="preserve">M     </t>
  </si>
  <si>
    <t>88315</t>
  </si>
  <si>
    <t>SERRALHEIRO COM ENCARGOS COMPLEMENTARES</t>
  </si>
  <si>
    <t>88316</t>
  </si>
  <si>
    <t>SERVENTE COM ENCARGOS COMPLEMENTARES</t>
  </si>
  <si>
    <t>88309</t>
  </si>
  <si>
    <t>PEDREIRO COM ENCARGOS COMPLEMENTARES</t>
  </si>
  <si>
    <t>94970</t>
  </si>
  <si>
    <t>CONCRETO FCK = 20MPA, TRAÇO 1:2,7:3 (EM MASSA SECA DE CIMENTO/ AREIA MÉDIA/ BRITA 1) - PREPARO MECÂNICO COM BETONEIRA 600 L. AF_05/2021</t>
  </si>
  <si>
    <t>88247</t>
  </si>
  <si>
    <t>AUXILIAR DE ELETRICISTA COM ENCARGOS COMPLEMENTARES</t>
  </si>
  <si>
    <t>88264</t>
  </si>
  <si>
    <t>ELETRICISTA COM ENCARGOS COMPLEMENTARES</t>
  </si>
  <si>
    <t>02.13.03</t>
  </si>
  <si>
    <t>DEMOLIÇAO DE CONCRETO INCLUSIVE AFASTAMENTO  - SIMPLES - COM EQUIPAMENTO ELETRICO</t>
  </si>
  <si>
    <t>03.24.01</t>
  </si>
  <si>
    <t>TRANSPORTE DE MATERIAL DE QUALQUER NATUREZA EM CARRINHO DE MAO  - DMT &lt;= 50,00 M</t>
  </si>
  <si>
    <t>10997</t>
  </si>
  <si>
    <t>ELETRODO REVESTIDO AWS - E7018, DIAMETRO IGUAL A 4,00 MM</t>
  </si>
  <si>
    <t xml:space="preserve">KG    </t>
  </si>
  <si>
    <t>90586</t>
  </si>
  <si>
    <t>VIBRADOR DE IMERSÃO, DIÂMETRO DE PONTEIRA 45MM, MOTOR ELÉTRICO TRIFÁSICO POTÊNCIA DE 2 CV - CHP DIURNO. AF_06/2015</t>
  </si>
  <si>
    <t>CHP</t>
  </si>
  <si>
    <t>90587</t>
  </si>
  <si>
    <t>VIBRADOR DE IMERSÃO, DIÂMETRO DE PONTEIRA 45MM, MOTOR ELÉTRICO TRIFÁSICO POTÊNCIA DE 2 CV - CHI DIURNO. AF_06/2015</t>
  </si>
  <si>
    <t>CHI</t>
  </si>
  <si>
    <t>99061</t>
  </si>
  <si>
    <t>LOCAÇÃO COM CAVALETE COM ALTURA DE 0,50 M - 2 UTILIZAÇÕES. AF_10/2018</t>
  </si>
  <si>
    <t>40.24.15</t>
  </si>
  <si>
    <t>ARGAMASSA DE CIMENTO E AREIA - PREPARO  - ARGAMASSA DE CIMENTO E AREIA 1:3</t>
  </si>
  <si>
    <t>3777</t>
  </si>
  <si>
    <t>LONA PLASTICA PESADA PRETA, E = 150 MICRA</t>
  </si>
  <si>
    <t>7156</t>
  </si>
  <si>
    <t>TELA DE ACO SOLDADA NERVURADA, CA-60, Q-196, (3,11 KG/M2), DIAMETRO DO FIO = 5,0 MM, LARGURA = 2,45 M, ESPACAMENTO DA MALHA = 10 X 10 CM</t>
  </si>
  <si>
    <t xml:space="preserve">GUARDA-CORPO DE AÇO GALVANIZADO DE 1,10M
DE ALTURA,DUPLO CORRIMÃO, MONTANTES
TUBULARES DE 1.1/2" ESPAÇADOS 1,20M,
TRAVESSA SUPERIOR DE 2", GRADIL DE BARRAS
CHATAS DE 32X4,8MM, FIXADO COM CHUMBADOR
MECÂNICO. </t>
  </si>
  <si>
    <t>11002</t>
  </si>
  <si>
    <t>ELETRODO REVESTIDO AWS - E6013, DIAMETRO IGUAL A 2,50 MM</t>
  </si>
  <si>
    <t>21013</t>
  </si>
  <si>
    <t>TUBO ACO GALVANIZADO COM COSTURA, CLASSE LEVE, DN 50 MM ( 2"),  E = 3,00 MM,  *4,40* KG/M (NBR 5580)</t>
  </si>
  <si>
    <t>21012</t>
  </si>
  <si>
    <t>TUBO ACO GALVANIZADO COM COSTURA, CLASSE LEVE, DN 40 MM ( 1 1/2"),  E = 3,00 MM,  *3,48* KG/M (NBR 5580)</t>
  </si>
  <si>
    <t>546</t>
  </si>
  <si>
    <t>BARRA DE FERRO CHATA, RETANGULAR (QUALQUER BITOLA)</t>
  </si>
  <si>
    <t>88251</t>
  </si>
  <si>
    <t>AUXILIAR DE SERRALHEIRO COM ENCARGOS COMPLEMENTARES</t>
  </si>
  <si>
    <t>1332</t>
  </si>
  <si>
    <t>CHAPA DE ACO GROSSA, ASTM A36, E = 3/8 " (9,53 MM) 74,69 KG/M2</t>
  </si>
  <si>
    <t>60.11.15</t>
  </si>
  <si>
    <t>FERRO REDONDO MECANICO SAE 1020 D= 1/2"</t>
  </si>
  <si>
    <t>11964</t>
  </si>
  <si>
    <t>PARAFUSO DE ACO TIPO CHUMBADOR PARABOLT, DIAMETRO 3/8", COMPRIMENTO 75 MM</t>
  </si>
  <si>
    <t>CORRIMÃO LATERAL - EM TUBO DE AÇO GALVANIZADO D=2" -  H = 110 CM / L = 30 CM</t>
  </si>
  <si>
    <t>60.15.15</t>
  </si>
  <si>
    <t>BARRA DE FERRO RETANGULAR, BARRA CHATA, 1" X 1/4" (L X E), 1,2265 KG/M</t>
  </si>
  <si>
    <t>65.78.20</t>
  </si>
  <si>
    <t>DOBRADIÇA CONVENCIONAL EM METAL CROMADO 3" X 2 1/2", COM ANEL E PARAFUSOS, LINHA MÉDIA (NBR 7178) E=2MM, OU EQUIVALENTE</t>
  </si>
  <si>
    <t>98764</t>
  </si>
  <si>
    <t>INVERSOR DE SOLDA MONOFÁSICO DE 160 A, POTÊNCIA DE 5400 W, TENSÃO DE 220 V, PARA SOLDA COM ELETRODOS DE 2,0 A 4,0 MM E PROCESSO TIG - CHP DIURNO. AF_06/2018</t>
  </si>
  <si>
    <t>98765</t>
  </si>
  <si>
    <t>INVERSOR DE SOLDA MONOFÁSICO DE 160 A, POTÊNCIA DE 5400 W, TENSÃO DE 220 V, PARA SOLDA COM ELETRODOS DE 2,0 A 4,0 MM E PROCESSO TIG - CHI DIURNO. AF_06/2018</t>
  </si>
  <si>
    <t>Composição</t>
  </si>
  <si>
    <t>PREPARO DE FUNDO DE VALA COM LARGURA MENOR QUE 1,5 M (ACERTO DO SOLO NATURAL). AF_08/2020</t>
  </si>
  <si>
    <t>19.07.01</t>
  </si>
  <si>
    <t>CONCRETO PARA BERÇO DE REDE TUBULAR  - TRAÇO 1:3:6, INCLUSIVE LANÇAMENTO</t>
  </si>
  <si>
    <t>TUBO DE CONCRETO PARA REDES COLETORAS DE ÁGUAS PLUVIAIS, DIÂMETRO DE 400 MM, JUNTA RÍGIDA, INSTALADO EM LOCAL COM BAIXO NÍVEL DE INTERFERÊNCIAS - FORNECIMENTO E ASSENTAMENTO. AF_12/2015</t>
  </si>
  <si>
    <t>ED-49913</t>
  </si>
  <si>
    <t>CAIXA DE DRENAGEM DE INSPEÇÃO/PASSAGEM EM ALVENARIA (50X50X100CM), REVESTIMENTO EM ARGAMASSA COM ADITIVO IMPERMEABILIZANTE, COM TAMPA EM GRELHA, INCLUSIVE ESCAVAÇÃO, REATERRO E TRANSPORTE E RETIRADA DO MATERIAL ESCAVADO (EM CAÇAMBA)</t>
  </si>
  <si>
    <t>5.5</t>
  </si>
  <si>
    <t>5.6</t>
  </si>
  <si>
    <t>5.7</t>
  </si>
  <si>
    <t>5.8</t>
  </si>
  <si>
    <t>5.9</t>
  </si>
  <si>
    <t>CORTE E DOBRA DE AÇO CA-50, DIÂMETRO DE 8,0 MM. AF_06/2022</t>
  </si>
  <si>
    <t>CORTE E DOBRA DE AÇO CA-60, DIÂMETRO DE 4,2 MM. AF_06/2022</t>
  </si>
  <si>
    <t>Santa Luzia, 22 de julho de 2022</t>
  </si>
  <si>
    <t xml:space="preserve">NÃO DESONERADO | SINAPI JUNHO / 2022 | SETOP ABRIL / 2022 | SUDECAP MAIO / 2022 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</si>
</sst>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&quot;R$ &quot;* #,##0.00_-;&quot;-R$ &quot;* #,##0.00_-;_-&quot;R$ &quot;* \-??_-;_-@_-"/>
    <numFmt numFmtId="167" formatCode="_-* #,##0\ &quot;Pts&quot;_-;\-* #,##0\ &quot;Pts&quot;_-;_-* &quot;-&quot;\ &quot;Pts&quot;_-;_-@_-"/>
    <numFmt numFmtId="168" formatCode="_-* #,##0.00\ &quot;Pts&quot;_-;\-* #,##0.00\ &quot;Pts&quot;_-;_-* &quot;-&quot;??\ &quot;Pts&quot;_-;_-@_-"/>
    <numFmt numFmtId="169" formatCode="_(* #,##0.00_);_(* \(#,##0.00\);_(* \-??_);_(@_)"/>
    <numFmt numFmtId="170" formatCode="_(* #,##0.00_);_(* \(#,##0.00\);_(* &quot;-&quot;??_);_(@_)"/>
    <numFmt numFmtId="171" formatCode="_-* #,##0.00_-;\-* #,##0.00_-;_-* \-??_-;_-@_-"/>
    <numFmt numFmtId="172" formatCode="_(&quot;R$ &quot;* #,##0.00_);_(&quot;R$ &quot;* \(#,##0.00\);_(&quot;R$ &quot;* &quot;-&quot;??_);_(@_)"/>
    <numFmt numFmtId="173" formatCode="0.000"/>
    <numFmt numFmtId="174" formatCode="0.0000"/>
    <numFmt numFmtId="175" formatCode="[$-416]d\ \ mmmm\,\ yyyy;@"/>
    <numFmt numFmtId="176" formatCode="_([$€-2]* #,##0.00_);_([$€-2]* \(#,##0.00\);_([$€-2]* \-??_)"/>
    <numFmt numFmtId="177" formatCode="_([$€]* #,##0.00_);_([$€]* \(#,##0.00\);_([$€]* &quot;-&quot;??_);_(@_)"/>
    <numFmt numFmtId="178" formatCode="_(&quot;R$&quot;* #,##0.00_);_(&quot;R$&quot;* \(#,##0.00\);_(&quot;R$&quot;* &quot;-&quot;??_);_(@_)"/>
    <numFmt numFmtId="179" formatCode="General_)"/>
    <numFmt numFmtId="180" formatCode="[$-416]mmm\-yy;@"/>
    <numFmt numFmtId="181" formatCode="&quot;R$ &quot;#,##0_);\(&quot;R$ &quot;#,##0\)"/>
    <numFmt numFmtId="182" formatCode="0.000%"/>
  </numFmts>
  <fonts count="5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sz val="9"/>
      <name val="Times New Roman"/>
      <family val="1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5"/>
      <color theme="1"/>
      <name val="Arial"/>
      <family val="2"/>
    </font>
    <font>
      <b/>
      <sz val="15"/>
      <color theme="0"/>
      <name val="Arial"/>
      <family val="2"/>
    </font>
    <font>
      <sz val="15"/>
      <color theme="1"/>
      <name val="Arial"/>
      <family val="2"/>
    </font>
    <font>
      <sz val="12"/>
      <color indexed="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0"/>
      <name val="Courier New"/>
      <family val="3"/>
      <charset val="1"/>
    </font>
    <font>
      <sz val="11"/>
      <color theme="1"/>
      <name val="Calibri"/>
      <family val="2"/>
    </font>
    <font>
      <sz val="10"/>
      <name val="Courier"/>
      <family val="3"/>
    </font>
    <font>
      <sz val="8"/>
      <name val="Arial"/>
      <family val="2"/>
      <charset val="1"/>
    </font>
    <font>
      <sz val="14"/>
      <name val="Arial"/>
      <family val="2"/>
    </font>
    <font>
      <b/>
      <sz val="10"/>
      <name val="Arial"/>
      <family val="2"/>
    </font>
    <font>
      <b/>
      <sz val="8"/>
      <name val="Times New Roman"/>
      <family val="1"/>
    </font>
    <font>
      <b/>
      <sz val="10"/>
      <color indexed="53"/>
      <name val="Arial Black"/>
      <family val="2"/>
      <charset val="1"/>
    </font>
    <font>
      <sz val="11"/>
      <color rgb="FF000000"/>
      <name val="Calibri"/>
      <family val="2"/>
      <charset val="1"/>
    </font>
    <font>
      <b/>
      <sz val="15"/>
      <color indexed="48"/>
      <name val="Calibri"/>
      <family val="2"/>
      <charset val="1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2"/>
      <name val="Calibri"/>
      <family val="2"/>
    </font>
  </fonts>
  <fills count="5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47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0" fillId="2" borderId="0" applyNumberFormat="0" applyBorder="0" applyAlignment="0" applyProtection="0"/>
    <xf numFmtId="0" fontId="11" fillId="11" borderId="9" applyNumberFormat="0" applyAlignment="0" applyProtection="0"/>
    <xf numFmtId="0" fontId="12" fillId="12" borderId="10" applyNumberFormat="0" applyAlignment="0" applyProtection="0"/>
    <xf numFmtId="0" fontId="13" fillId="0" borderId="11" applyNumberFormat="0" applyFill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14" fillId="3" borderId="9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16" borderId="0" applyNumberFormat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7" fillId="0" borderId="0" applyFill="0" applyBorder="0" applyAlignment="0" applyProtection="0"/>
    <xf numFmtId="44" fontId="7" fillId="0" borderId="0" quotePrefix="1" applyFont="0" applyFill="0" applyBorder="0" applyAlignment="0">
      <protection locked="0"/>
    </xf>
    <xf numFmtId="44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7" fillId="6" borderId="0" applyNumberFormat="0" applyBorder="0" applyAlignment="0" applyProtection="0"/>
    <xf numFmtId="0" fontId="7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5" borderId="12" applyNumberFormat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11" borderId="13" applyNumberFormat="0" applyAlignment="0" applyProtection="0"/>
    <xf numFmtId="169" fontId="7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0" fillId="17" borderId="14">
      <alignment wrapText="1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171" fontId="7" fillId="0" borderId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8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38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4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5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5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2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4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7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6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7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8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6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9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10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4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11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43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1" fillId="11" borderId="9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12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44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2" fillId="12" borderId="10" applyNumberFormat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9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4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13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12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14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10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2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0" fontId="14" fillId="3" borderId="9" applyNumberFormat="0" applyAlignment="0" applyProtection="0"/>
    <xf numFmtId="176" fontId="38" fillId="0" borderId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39" fillId="0" borderId="0"/>
    <xf numFmtId="0" fontId="39" fillId="0" borderId="0"/>
    <xf numFmtId="9" fontId="39" fillId="0" borderId="0" applyBorder="0" applyProtection="0"/>
    <xf numFmtId="9" fontId="39" fillId="0" borderId="0" applyBorder="0" applyProtection="0"/>
    <xf numFmtId="9" fontId="39" fillId="0" borderId="0"/>
    <xf numFmtId="0" fontId="40" fillId="0" borderId="0"/>
    <xf numFmtId="0" fontId="41" fillId="0" borderId="0"/>
    <xf numFmtId="0" fontId="8" fillId="4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1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42" fillId="0" borderId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44" fontId="7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6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179" fontId="44" fillId="0" borderId="0"/>
    <xf numFmtId="0" fontId="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/>
    <xf numFmtId="0" fontId="7" fillId="0" borderId="0"/>
    <xf numFmtId="0" fontId="3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/>
    <xf numFmtId="0" fontId="43" fillId="0" borderId="0"/>
    <xf numFmtId="0" fontId="4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8" fillId="0" borderId="0"/>
    <xf numFmtId="0" fontId="3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7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7" fillId="5" borderId="12" applyNumberFormat="0" applyAlignment="0" applyProtection="0"/>
    <xf numFmtId="0" fontId="7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7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7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8" fillId="51" borderId="50" applyNumberFormat="0" applyFon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7" fillId="5" borderId="12" applyNumberFormat="0" applyAlignment="0" applyProtection="0"/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0" fontId="47" fillId="52" borderId="19" applyNumberFormat="0" applyFont="0" applyBorder="0" applyAlignment="0" applyProtection="0">
      <alignment horizontal="center"/>
    </xf>
    <xf numFmtId="9" fontId="7" fillId="0" borderId="0" applyFont="0" applyFill="0" applyBorder="0" applyAlignment="0" applyProtection="0"/>
    <xf numFmtId="0" fontId="48" fillId="0" borderId="51" applyNumberFormat="0" applyFont="0" applyBorder="0" applyAlignment="0"/>
    <xf numFmtId="9" fontId="8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39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9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11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43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19" fillId="11" borderId="13" applyNumberFormat="0" applyAlignment="0" applyProtection="0"/>
    <xf numFmtId="0" fontId="49" fillId="0" borderId="0" applyNumberFormat="0" applyBorder="0" applyProtection="0">
      <alignment horizontal="left"/>
    </xf>
    <xf numFmtId="180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1" fontId="7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1" fontId="7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43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50" fillId="0" borderId="0"/>
    <xf numFmtId="0" fontId="5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1" fillId="0" borderId="52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23" fillId="0" borderId="15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52" fillId="0" borderId="52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24" fillId="0" borderId="16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25" fillId="0" borderId="17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18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4" fontId="57" fillId="53" borderId="2">
      <alignment horizontal="right"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44" fillId="0" borderId="0" applyFont="0" applyFill="0" applyBorder="0" applyAlignment="0" applyProtection="0"/>
    <xf numFmtId="169" fontId="7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</cellStyleXfs>
  <cellXfs count="223">
    <xf numFmtId="0" fontId="0" fillId="0" borderId="0" xfId="0"/>
    <xf numFmtId="4" fontId="0" fillId="0" borderId="0" xfId="0" applyNumberFormat="1"/>
    <xf numFmtId="0" fontId="0" fillId="0" borderId="0" xfId="0" applyBorder="1"/>
    <xf numFmtId="0" fontId="4" fillId="0" borderId="0" xfId="0" applyFont="1" applyBorder="1" applyAlignment="1">
      <alignment horizontal="left" vertical="center"/>
    </xf>
    <xf numFmtId="4" fontId="0" fillId="0" borderId="0" xfId="0" applyNumberFormat="1" applyBorder="1"/>
    <xf numFmtId="10" fontId="0" fillId="0" borderId="0" xfId="0" applyNumberFormat="1" applyBorder="1"/>
    <xf numFmtId="0" fontId="1" fillId="0" borderId="32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" fontId="1" fillId="0" borderId="32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10" fontId="0" fillId="0" borderId="14" xfId="0" applyNumberFormat="1" applyBorder="1" applyAlignment="1">
      <alignment horizontal="center"/>
    </xf>
    <xf numFmtId="4" fontId="5" fillId="0" borderId="5" xfId="0" applyNumberFormat="1" applyFont="1" applyBorder="1" applyAlignment="1">
      <alignment vertical="center" wrapText="1"/>
    </xf>
    <xf numFmtId="0" fontId="7" fillId="0" borderId="0" xfId="42"/>
    <xf numFmtId="0" fontId="7" fillId="0" borderId="0" xfId="42" applyFill="1" applyBorder="1"/>
    <xf numFmtId="0" fontId="29" fillId="0" borderId="0" xfId="42" applyFont="1" applyFill="1" applyBorder="1" applyAlignment="1" applyProtection="1">
      <alignment horizontal="left" vertical="center"/>
    </xf>
    <xf numFmtId="0" fontId="29" fillId="0" borderId="0" xfId="42" applyFont="1" applyFill="1" applyBorder="1" applyAlignment="1" applyProtection="1">
      <alignment vertical="center"/>
    </xf>
    <xf numFmtId="0" fontId="4" fillId="0" borderId="0" xfId="0" applyFont="1" applyBorder="1" applyAlignment="1">
      <alignment horizontal="left" vertical="center" wrapText="1"/>
    </xf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center"/>
    </xf>
    <xf numFmtId="43" fontId="31" fillId="0" borderId="0" xfId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/>
    </xf>
    <xf numFmtId="43" fontId="31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0" fontId="4" fillId="0" borderId="0" xfId="0" applyNumberFormat="1" applyFont="1" applyFill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43" fontId="4" fillId="0" borderId="19" xfId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31" fillId="0" borderId="3" xfId="0" applyNumberFormat="1" applyFont="1" applyFill="1" applyBorder="1" applyAlignment="1">
      <alignment horizontal="left" vertical="center" wrapText="1"/>
    </xf>
    <xf numFmtId="49" fontId="31" fillId="19" borderId="34" xfId="0" applyNumberFormat="1" applyFont="1" applyFill="1" applyBorder="1" applyAlignment="1">
      <alignment horizontal="center" vertical="center"/>
    </xf>
    <xf numFmtId="49" fontId="31" fillId="19" borderId="3" xfId="0" applyNumberFormat="1" applyFont="1" applyFill="1" applyBorder="1" applyAlignment="1">
      <alignment horizontal="left" vertical="center" wrapText="1"/>
    </xf>
    <xf numFmtId="49" fontId="31" fillId="19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 wrapText="1"/>
    </xf>
    <xf numFmtId="43" fontId="31" fillId="0" borderId="0" xfId="1" applyFont="1" applyAlignment="1">
      <alignment horizontal="center" vertical="center"/>
    </xf>
    <xf numFmtId="43" fontId="31" fillId="0" borderId="0" xfId="1" applyFont="1" applyFill="1" applyBorder="1" applyAlignment="1">
      <alignment horizontal="right" vertical="center"/>
    </xf>
    <xf numFmtId="43" fontId="33" fillId="0" borderId="0" xfId="1" applyFont="1" applyBorder="1" applyAlignment="1">
      <alignment horizontal="center" vertical="center"/>
    </xf>
    <xf numFmtId="49" fontId="4" fillId="21" borderId="23" xfId="0" applyNumberFormat="1" applyFont="1" applyFill="1" applyBorder="1" applyAlignment="1">
      <alignment horizontal="center" vertical="center"/>
    </xf>
    <xf numFmtId="49" fontId="4" fillId="21" borderId="29" xfId="0" applyNumberFormat="1" applyFont="1" applyFill="1" applyBorder="1" applyAlignment="1">
      <alignment horizontal="center" vertical="center"/>
    </xf>
    <xf numFmtId="49" fontId="4" fillId="21" borderId="20" xfId="0" applyNumberFormat="1" applyFont="1" applyFill="1" applyBorder="1" applyAlignment="1">
      <alignment horizontal="center" vertical="center"/>
    </xf>
    <xf numFmtId="49" fontId="4" fillId="21" borderId="19" xfId="0" applyNumberFormat="1" applyFont="1" applyFill="1" applyBorder="1" applyAlignment="1">
      <alignment vertical="center" wrapText="1"/>
    </xf>
    <xf numFmtId="0" fontId="4" fillId="21" borderId="20" xfId="0" applyFont="1" applyFill="1" applyBorder="1" applyAlignment="1">
      <alignment vertical="center"/>
    </xf>
    <xf numFmtId="43" fontId="4" fillId="21" borderId="20" xfId="1" applyFont="1" applyFill="1" applyBorder="1" applyAlignment="1">
      <alignment horizontal="center" vertical="center"/>
    </xf>
    <xf numFmtId="0" fontId="4" fillId="21" borderId="20" xfId="0" applyFont="1" applyFill="1" applyBorder="1" applyAlignment="1">
      <alignment horizontal="center" vertical="center"/>
    </xf>
    <xf numFmtId="49" fontId="4" fillId="22" borderId="31" xfId="0" applyNumberFormat="1" applyFont="1" applyFill="1" applyBorder="1" applyAlignment="1">
      <alignment horizontal="center" vertical="center"/>
    </xf>
    <xf numFmtId="49" fontId="4" fillId="22" borderId="19" xfId="0" applyNumberFormat="1" applyFont="1" applyFill="1" applyBorder="1" applyAlignment="1">
      <alignment horizontal="center" vertical="center"/>
    </xf>
    <xf numFmtId="49" fontId="4" fillId="22" borderId="19" xfId="0" applyNumberFormat="1" applyFont="1" applyFill="1" applyBorder="1" applyAlignment="1">
      <alignment horizontal="left" vertical="center" wrapText="1"/>
    </xf>
    <xf numFmtId="0" fontId="4" fillId="22" borderId="19" xfId="0" applyFont="1" applyFill="1" applyBorder="1" applyAlignment="1">
      <alignment horizontal="center" vertical="center" wrapText="1"/>
    </xf>
    <xf numFmtId="4" fontId="4" fillId="22" borderId="19" xfId="0" applyNumberFormat="1" applyFont="1" applyFill="1" applyBorder="1" applyAlignment="1">
      <alignment horizontal="center" vertical="center" wrapText="1"/>
    </xf>
    <xf numFmtId="4" fontId="4" fillId="22" borderId="19" xfId="0" applyNumberFormat="1" applyFont="1" applyFill="1" applyBorder="1" applyAlignment="1">
      <alignment horizontal="right" vertical="center" wrapText="1"/>
    </xf>
    <xf numFmtId="4" fontId="4" fillId="22" borderId="19" xfId="1" applyNumberFormat="1" applyFont="1" applyFill="1" applyBorder="1" applyAlignment="1">
      <alignment horizontal="center" vertical="center" wrapText="1"/>
    </xf>
    <xf numFmtId="0" fontId="4" fillId="22" borderId="21" xfId="0" applyNumberFormat="1" applyFont="1" applyFill="1" applyBorder="1" applyAlignment="1">
      <alignment horizontal="center" vertical="center"/>
    </xf>
    <xf numFmtId="43" fontId="31" fillId="0" borderId="0" xfId="1" applyFont="1" applyBorder="1" applyAlignment="1">
      <alignment vertical="center"/>
    </xf>
    <xf numFmtId="44" fontId="31" fillId="0" borderId="3" xfId="82" applyFont="1" applyFill="1" applyBorder="1" applyAlignment="1">
      <alignment vertical="center" wrapText="1"/>
    </xf>
    <xf numFmtId="44" fontId="4" fillId="21" borderId="24" xfId="82" applyFont="1" applyFill="1" applyBorder="1" applyAlignment="1">
      <alignment horizontal="right" vertical="center"/>
    </xf>
    <xf numFmtId="44" fontId="4" fillId="22" borderId="22" xfId="82" applyFont="1" applyFill="1" applyBorder="1" applyAlignment="1">
      <alignment horizontal="right" vertical="center" wrapText="1"/>
    </xf>
    <xf numFmtId="0" fontId="31" fillId="0" borderId="0" xfId="0" applyFont="1"/>
    <xf numFmtId="0" fontId="31" fillId="0" borderId="0" xfId="0" applyFont="1" applyBorder="1"/>
    <xf numFmtId="0" fontId="31" fillId="0" borderId="2" xfId="0" applyFont="1" applyBorder="1"/>
    <xf numFmtId="0" fontId="31" fillId="0" borderId="1" xfId="0" applyFont="1" applyBorder="1"/>
    <xf numFmtId="0" fontId="30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43" fontId="31" fillId="0" borderId="0" xfId="1" applyFont="1" applyFill="1" applyBorder="1" applyAlignment="1">
      <alignment vertical="center"/>
    </xf>
    <xf numFmtId="43" fontId="31" fillId="0" borderId="7" xfId="1" applyFont="1" applyFill="1" applyBorder="1" applyAlignment="1">
      <alignment horizontal="right" vertical="center"/>
    </xf>
    <xf numFmtId="43" fontId="33" fillId="0" borderId="7" xfId="1" applyFont="1" applyBorder="1" applyAlignment="1">
      <alignment horizontal="center" vertical="center"/>
    </xf>
    <xf numFmtId="0" fontId="4" fillId="0" borderId="48" xfId="0" applyFont="1" applyBorder="1" applyAlignment="1">
      <alignment horizontal="center"/>
    </xf>
    <xf numFmtId="44" fontId="4" fillId="0" borderId="48" xfId="82" applyFont="1" applyFill="1" applyBorder="1" applyAlignment="1">
      <alignment horizontal="center" vertical="center" wrapText="1"/>
    </xf>
    <xf numFmtId="49" fontId="31" fillId="0" borderId="48" xfId="0" applyNumberFormat="1" applyFont="1" applyFill="1" applyBorder="1" applyAlignment="1">
      <alignment horizontal="left" vertical="center" wrapText="1"/>
    </xf>
    <xf numFmtId="44" fontId="31" fillId="0" borderId="48" xfId="82" applyFont="1" applyFill="1" applyBorder="1" applyAlignment="1">
      <alignment horizontal="left" vertical="center" wrapText="1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48" xfId="0" applyNumberFormat="1" applyFont="1" applyFill="1" applyBorder="1" applyAlignment="1">
      <alignment horizontal="center" vertical="center" wrapText="1"/>
    </xf>
    <xf numFmtId="49" fontId="31" fillId="19" borderId="3" xfId="0" applyNumberFormat="1" applyFont="1" applyFill="1" applyBorder="1" applyAlignment="1">
      <alignment horizontal="center" vertical="center" wrapText="1"/>
    </xf>
    <xf numFmtId="49" fontId="31" fillId="0" borderId="48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19" borderId="25" xfId="0" applyNumberFormat="1" applyFont="1" applyFill="1" applyBorder="1" applyAlignment="1">
      <alignment horizontal="center" vertical="center"/>
    </xf>
    <xf numFmtId="0" fontId="31" fillId="19" borderId="3" xfId="0" applyNumberFormat="1" applyFont="1" applyFill="1" applyBorder="1" applyAlignment="1">
      <alignment horizontal="left" vertical="center" wrapText="1"/>
    </xf>
    <xf numFmtId="0" fontId="31" fillId="19" borderId="3" xfId="0" applyFont="1" applyFill="1" applyBorder="1" applyAlignment="1">
      <alignment horizontal="center" vertical="center" wrapText="1"/>
    </xf>
    <xf numFmtId="44" fontId="31" fillId="19" borderId="3" xfId="82" applyFont="1" applyFill="1" applyBorder="1" applyAlignment="1">
      <alignment vertical="center" wrapText="1"/>
    </xf>
    <xf numFmtId="44" fontId="31" fillId="19" borderId="26" xfId="82" applyFont="1" applyFill="1" applyBorder="1" applyAlignment="1">
      <alignment horizontal="right" vertical="center" wrapText="1"/>
    </xf>
    <xf numFmtId="0" fontId="31" fillId="19" borderId="3" xfId="0" applyNumberFormat="1" applyFont="1" applyFill="1" applyBorder="1" applyAlignment="1">
      <alignment horizontal="center" vertical="center"/>
    </xf>
    <xf numFmtId="4" fontId="31" fillId="19" borderId="3" xfId="0" applyNumberFormat="1" applyFont="1" applyFill="1" applyBorder="1" applyAlignment="1">
      <alignment horizontal="center" vertical="center" wrapText="1"/>
    </xf>
    <xf numFmtId="49" fontId="31" fillId="19" borderId="48" xfId="0" applyNumberFormat="1" applyFont="1" applyFill="1" applyBorder="1" applyAlignment="1">
      <alignment horizontal="center" vertical="center" wrapText="1"/>
    </xf>
    <xf numFmtId="0" fontId="31" fillId="0" borderId="8" xfId="0" applyNumberFormat="1" applyFont="1" applyFill="1" applyBorder="1" applyAlignment="1">
      <alignment horizontal="center" vertical="center"/>
    </xf>
    <xf numFmtId="44" fontId="31" fillId="0" borderId="48" xfId="82" applyFont="1" applyFill="1" applyBorder="1" applyAlignment="1">
      <alignment vertical="center" wrapText="1"/>
    </xf>
    <xf numFmtId="0" fontId="36" fillId="23" borderId="19" xfId="79" applyFont="1" applyFill="1" applyBorder="1" applyAlignment="1">
      <alignment horizontal="center" vertical="center" wrapText="1"/>
    </xf>
    <xf numFmtId="0" fontId="31" fillId="18" borderId="19" xfId="0" applyFont="1" applyFill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43" fontId="33" fillId="0" borderId="0" xfId="1" applyFont="1" applyBorder="1" applyAlignment="1">
      <alignment horizontal="center" vertical="center" wrapText="1"/>
    </xf>
    <xf numFmtId="43" fontId="33" fillId="0" borderId="7" xfId="1" applyFont="1" applyBorder="1" applyAlignment="1">
      <alignment horizontal="center" vertical="center" wrapText="1"/>
    </xf>
    <xf numFmtId="0" fontId="31" fillId="0" borderId="0" xfId="0" applyFont="1" applyBorder="1" applyAlignment="1">
      <alignment wrapText="1"/>
    </xf>
    <xf numFmtId="0" fontId="31" fillId="0" borderId="0" xfId="0" applyFont="1" applyAlignment="1">
      <alignment wrapText="1"/>
    </xf>
    <xf numFmtId="2" fontId="31" fillId="0" borderId="0" xfId="0" applyNumberFormat="1" applyFont="1" applyBorder="1" applyAlignment="1">
      <alignment vertical="center"/>
    </xf>
    <xf numFmtId="2" fontId="31" fillId="0" borderId="0" xfId="1" applyNumberFormat="1" applyFont="1" applyFill="1" applyBorder="1" applyAlignment="1">
      <alignment horizontal="right" vertical="center"/>
    </xf>
    <xf numFmtId="2" fontId="31" fillId="0" borderId="7" xfId="1" applyNumberFormat="1" applyFont="1" applyFill="1" applyBorder="1" applyAlignment="1">
      <alignment horizontal="right" vertical="center"/>
    </xf>
    <xf numFmtId="2" fontId="36" fillId="23" borderId="19" xfId="79" applyNumberFormat="1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2" fontId="31" fillId="0" borderId="48" xfId="0" applyNumberFormat="1" applyFont="1" applyFill="1" applyBorder="1" applyAlignment="1">
      <alignment horizontal="center" vertical="center" wrapText="1"/>
    </xf>
    <xf numFmtId="2" fontId="31" fillId="0" borderId="0" xfId="0" applyNumberFormat="1" applyFont="1" applyBorder="1"/>
    <xf numFmtId="2" fontId="31" fillId="0" borderId="0" xfId="0" applyNumberFormat="1" applyFont="1"/>
    <xf numFmtId="43" fontId="34" fillId="20" borderId="0" xfId="1" applyFont="1" applyFill="1" applyBorder="1" applyAlignment="1">
      <alignment vertical="center"/>
    </xf>
    <xf numFmtId="0" fontId="0" fillId="0" borderId="5" xfId="0" applyNumberFormat="1" applyBorder="1" applyAlignment="1">
      <alignment horizontal="center"/>
    </xf>
    <xf numFmtId="0" fontId="37" fillId="0" borderId="5" xfId="0" applyNumberFormat="1" applyFont="1" applyBorder="1" applyAlignment="1">
      <alignment horizontal="center"/>
    </xf>
    <xf numFmtId="0" fontId="37" fillId="0" borderId="5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42" applyBorder="1"/>
    <xf numFmtId="0" fontId="18" fillId="0" borderId="0" xfId="42" applyFont="1"/>
    <xf numFmtId="10" fontId="18" fillId="0" borderId="35" xfId="42" applyNumberFormat="1" applyFont="1" applyFill="1" applyBorder="1" applyAlignment="1" applyProtection="1">
      <alignment vertical="center"/>
    </xf>
    <xf numFmtId="0" fontId="18" fillId="0" borderId="36" xfId="42" applyFont="1" applyFill="1" applyBorder="1" applyAlignment="1" applyProtection="1">
      <alignment horizontal="center" vertical="center"/>
    </xf>
    <xf numFmtId="0" fontId="18" fillId="0" borderId="35" xfId="42" applyFont="1" applyFill="1" applyBorder="1" applyAlignment="1" applyProtection="1">
      <alignment horizontal="left" vertical="center"/>
    </xf>
    <xf numFmtId="10" fontId="18" fillId="0" borderId="38" xfId="42" applyNumberFormat="1" applyFont="1" applyFill="1" applyBorder="1" applyAlignment="1" applyProtection="1">
      <alignment vertical="center"/>
    </xf>
    <xf numFmtId="0" fontId="18" fillId="0" borderId="39" xfId="42" applyFont="1" applyFill="1" applyBorder="1" applyAlignment="1" applyProtection="1">
      <alignment horizontal="center" vertical="center"/>
    </xf>
    <xf numFmtId="0" fontId="18" fillId="0" borderId="38" xfId="42" applyFont="1" applyFill="1" applyBorder="1" applyAlignment="1" applyProtection="1">
      <alignment horizontal="left" vertical="center"/>
    </xf>
    <xf numFmtId="0" fontId="18" fillId="0" borderId="4" xfId="42" applyFont="1" applyFill="1" applyBorder="1" applyAlignment="1" applyProtection="1">
      <alignment horizontal="left" vertical="center"/>
    </xf>
    <xf numFmtId="10" fontId="18" fillId="0" borderId="41" xfId="42" applyNumberFormat="1" applyFont="1" applyFill="1" applyBorder="1" applyAlignment="1" applyProtection="1">
      <alignment vertical="center"/>
    </xf>
    <xf numFmtId="10" fontId="18" fillId="0" borderId="42" xfId="42" applyNumberFormat="1" applyFont="1" applyFill="1" applyBorder="1" applyAlignment="1" applyProtection="1">
      <alignment vertical="center"/>
    </xf>
    <xf numFmtId="0" fontId="18" fillId="0" borderId="44" xfId="42" applyFont="1" applyFill="1" applyBorder="1"/>
    <xf numFmtId="0" fontId="18" fillId="0" borderId="0" xfId="42" applyFont="1" applyFill="1" applyBorder="1"/>
    <xf numFmtId="10" fontId="18" fillId="0" borderId="49" xfId="80" applyNumberFormat="1" applyFont="1" applyFill="1" applyBorder="1" applyAlignment="1" applyProtection="1">
      <alignment vertical="center"/>
      <protection locked="0"/>
    </xf>
    <xf numFmtId="10" fontId="18" fillId="0" borderId="4" xfId="80" applyNumberFormat="1" applyFont="1" applyFill="1" applyBorder="1" applyAlignment="1" applyProtection="1">
      <alignment vertical="center"/>
      <protection locked="0"/>
    </xf>
    <xf numFmtId="0" fontId="18" fillId="0" borderId="41" xfId="42" applyFont="1" applyFill="1" applyBorder="1"/>
    <xf numFmtId="10" fontId="18" fillId="0" borderId="44" xfId="80" applyNumberFormat="1" applyFont="1" applyFill="1" applyBorder="1" applyAlignment="1" applyProtection="1">
      <alignment vertical="center"/>
      <protection locked="0"/>
    </xf>
    <xf numFmtId="0" fontId="18" fillId="0" borderId="19" xfId="42" applyFont="1" applyFill="1" applyBorder="1" applyAlignment="1" applyProtection="1">
      <alignment horizontal="left" vertical="center"/>
    </xf>
    <xf numFmtId="10" fontId="2" fillId="0" borderId="19" xfId="80" applyNumberFormat="1" applyFont="1" applyFill="1" applyBorder="1"/>
    <xf numFmtId="0" fontId="29" fillId="0" borderId="7" xfId="42" applyFont="1" applyFill="1" applyBorder="1" applyAlignment="1" applyProtection="1">
      <alignment vertical="center"/>
    </xf>
    <xf numFmtId="0" fontId="29" fillId="0" borderId="7" xfId="42" applyFont="1" applyFill="1" applyBorder="1" applyAlignment="1" applyProtection="1">
      <alignment horizontal="left" vertical="center"/>
    </xf>
    <xf numFmtId="43" fontId="31" fillId="0" borderId="0" xfId="1" applyFont="1" applyFill="1" applyBorder="1" applyAlignment="1">
      <alignment horizontal="right" vertical="center"/>
    </xf>
    <xf numFmtId="10" fontId="4" fillId="0" borderId="0" xfId="83" applyNumberFormat="1" applyFont="1" applyAlignment="1">
      <alignment vertical="center"/>
    </xf>
    <xf numFmtId="173" fontId="31" fillId="0" borderId="3" xfId="0" applyNumberFormat="1" applyFont="1" applyFill="1" applyBorder="1" applyAlignment="1">
      <alignment horizontal="center" vertical="center" wrapText="1"/>
    </xf>
    <xf numFmtId="174" fontId="31" fillId="0" borderId="3" xfId="0" applyNumberFormat="1" applyFont="1" applyFill="1" applyBorder="1" applyAlignment="1">
      <alignment horizontal="center" vertical="center" wrapText="1"/>
    </xf>
    <xf numFmtId="44" fontId="0" fillId="0" borderId="14" xfId="82" applyFont="1" applyBorder="1"/>
    <xf numFmtId="44" fontId="1" fillId="0" borderId="14" xfId="82" applyFont="1" applyBorder="1" applyAlignment="1">
      <alignment vertical="center"/>
    </xf>
    <xf numFmtId="10" fontId="0" fillId="0" borderId="14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44" fontId="0" fillId="0" borderId="0" xfId="0" applyNumberFormat="1"/>
    <xf numFmtId="44" fontId="0" fillId="0" borderId="14" xfId="82" applyFont="1" applyBorder="1" applyAlignment="1">
      <alignment horizontal="center"/>
    </xf>
    <xf numFmtId="0" fontId="1" fillId="18" borderId="8" xfId="0" applyFont="1" applyFill="1" applyBorder="1" applyAlignment="1">
      <alignment horizontal="center"/>
    </xf>
    <xf numFmtId="44" fontId="31" fillId="0" borderId="0" xfId="0" applyNumberFormat="1" applyFont="1" applyAlignment="1">
      <alignment vertical="center"/>
    </xf>
    <xf numFmtId="10" fontId="0" fillId="0" borderId="0" xfId="0" applyNumberFormat="1"/>
    <xf numFmtId="49" fontId="0" fillId="0" borderId="5" xfId="0" applyNumberFormat="1" applyFont="1" applyBorder="1" applyAlignment="1">
      <alignment horizontal="center"/>
    </xf>
    <xf numFmtId="49" fontId="0" fillId="0" borderId="0" xfId="0" applyNumberFormat="1" applyFont="1"/>
    <xf numFmtId="44" fontId="0" fillId="0" borderId="5" xfId="82" applyFont="1" applyBorder="1" applyAlignment="1">
      <alignment vertical="center" wrapText="1"/>
    </xf>
    <xf numFmtId="4" fontId="0" fillId="0" borderId="5" xfId="0" applyNumberFormat="1" applyFont="1" applyBorder="1" applyAlignment="1">
      <alignment vertical="center" wrapText="1"/>
    </xf>
    <xf numFmtId="0" fontId="0" fillId="0" borderId="5" xfId="0" applyNumberFormat="1" applyFont="1" applyBorder="1" applyAlignment="1">
      <alignment horizontal="center"/>
    </xf>
    <xf numFmtId="4" fontId="31" fillId="0" borderId="48" xfId="0" applyNumberFormat="1" applyFont="1" applyFill="1" applyBorder="1" applyAlignment="1">
      <alignment horizontal="center" vertical="center" wrapText="1"/>
    </xf>
    <xf numFmtId="175" fontId="33" fillId="0" borderId="0" xfId="1" applyNumberFormat="1" applyFont="1" applyBorder="1" applyAlignment="1">
      <alignment horizontal="center" vertical="center"/>
    </xf>
    <xf numFmtId="0" fontId="0" fillId="0" borderId="5" xfId="82" applyNumberFormat="1" applyFont="1" applyBorder="1" applyAlignment="1">
      <alignment vertical="center"/>
    </xf>
    <xf numFmtId="182" fontId="4" fillId="0" borderId="0" xfId="83" applyNumberFormat="1" applyFont="1" applyAlignment="1">
      <alignment vertical="center"/>
    </xf>
    <xf numFmtId="49" fontId="31" fillId="19" borderId="2" xfId="0" applyNumberFormat="1" applyFont="1" applyFill="1" applyBorder="1" applyAlignment="1">
      <alignment horizontal="center" vertical="center"/>
    </xf>
    <xf numFmtId="49" fontId="31" fillId="19" borderId="5" xfId="0" applyNumberFormat="1" applyFont="1" applyFill="1" applyBorder="1" applyAlignment="1">
      <alignment horizontal="center" vertical="center"/>
    </xf>
    <xf numFmtId="49" fontId="31" fillId="19" borderId="5" xfId="0" applyNumberFormat="1" applyFont="1" applyFill="1" applyBorder="1" applyAlignment="1">
      <alignment horizontal="left" vertical="center" wrapText="1"/>
    </xf>
    <xf numFmtId="0" fontId="31" fillId="19" borderId="5" xfId="0" applyFont="1" applyFill="1" applyBorder="1" applyAlignment="1">
      <alignment horizontal="center" vertical="center" wrapText="1"/>
    </xf>
    <xf numFmtId="4" fontId="31" fillId="19" borderId="5" xfId="0" applyNumberFormat="1" applyFont="1" applyFill="1" applyBorder="1" applyAlignment="1">
      <alignment horizontal="center" vertical="center" wrapText="1"/>
    </xf>
    <xf numFmtId="44" fontId="31" fillId="19" borderId="5" xfId="82" applyFont="1" applyFill="1" applyBorder="1" applyAlignment="1">
      <alignment vertical="center" wrapText="1"/>
    </xf>
    <xf numFmtId="43" fontId="31" fillId="0" borderId="0" xfId="1" applyFont="1" applyFill="1" applyBorder="1" applyAlignment="1">
      <alignment horizontal="right" vertical="center"/>
    </xf>
    <xf numFmtId="44" fontId="4" fillId="0" borderId="0" xfId="0" applyNumberFormat="1" applyFont="1" applyAlignment="1">
      <alignment vertical="center"/>
    </xf>
    <xf numFmtId="9" fontId="4" fillId="0" borderId="0" xfId="83" applyFont="1" applyAlignment="1">
      <alignment vertical="center"/>
    </xf>
    <xf numFmtId="44" fontId="0" fillId="0" borderId="0" xfId="0" applyNumberFormat="1" applyBorder="1"/>
    <xf numFmtId="44" fontId="1" fillId="0" borderId="57" xfId="82" applyFont="1" applyBorder="1" applyAlignment="1">
      <alignment vertical="center"/>
    </xf>
    <xf numFmtId="10" fontId="1" fillId="0" borderId="0" xfId="82" applyNumberFormat="1" applyFont="1" applyFill="1" applyBorder="1" applyAlignment="1">
      <alignment vertical="center"/>
    </xf>
    <xf numFmtId="9" fontId="1" fillId="0" borderId="0" xfId="83" applyFont="1" applyFill="1" applyBorder="1" applyAlignment="1">
      <alignment vertical="center"/>
    </xf>
    <xf numFmtId="44" fontId="1" fillId="0" borderId="19" xfId="82" applyFont="1" applyBorder="1" applyAlignment="1">
      <alignment vertical="center"/>
    </xf>
    <xf numFmtId="9" fontId="31" fillId="0" borderId="0" xfId="83" applyFont="1" applyAlignment="1">
      <alignment vertical="center"/>
    </xf>
    <xf numFmtId="44" fontId="4" fillId="0" borderId="48" xfId="82" applyNumberFormat="1" applyFont="1" applyFill="1" applyBorder="1" applyAlignment="1">
      <alignment horizontal="center" vertical="center" wrapText="1"/>
    </xf>
    <xf numFmtId="43" fontId="32" fillId="19" borderId="7" xfId="1" applyFont="1" applyFill="1" applyBorder="1" applyAlignment="1">
      <alignment horizontal="right" vertical="center"/>
    </xf>
    <xf numFmtId="0" fontId="30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3" fontId="31" fillId="0" borderId="0" xfId="1" applyFont="1" applyFill="1" applyBorder="1" applyAlignment="1">
      <alignment horizontal="right" vertical="center"/>
    </xf>
    <xf numFmtId="0" fontId="31" fillId="0" borderId="0" xfId="0" applyFont="1" applyBorder="1" applyAlignment="1">
      <alignment horizontal="left" vertical="center" wrapText="1"/>
    </xf>
    <xf numFmtId="43" fontId="34" fillId="20" borderId="0" xfId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18" borderId="30" xfId="0" applyFont="1" applyFill="1" applyBorder="1" applyAlignment="1">
      <alignment horizontal="center"/>
    </xf>
    <xf numFmtId="0" fontId="1" fillId="18" borderId="33" xfId="0" applyFont="1" applyFill="1" applyBorder="1" applyAlignment="1">
      <alignment horizontal="center"/>
    </xf>
    <xf numFmtId="4" fontId="1" fillId="18" borderId="14" xfId="0" applyNumberFormat="1" applyFont="1" applyFill="1" applyBorder="1" applyAlignment="1">
      <alignment horizontal="center" vertical="center"/>
    </xf>
    <xf numFmtId="0" fontId="1" fillId="18" borderId="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72" fontId="32" fillId="0" borderId="28" xfId="42" applyNumberFormat="1" applyFont="1" applyFill="1" applyBorder="1" applyAlignment="1">
      <alignment horizontal="center"/>
    </xf>
    <xf numFmtId="10" fontId="18" fillId="0" borderId="42" xfId="42" applyNumberFormat="1" applyFont="1" applyFill="1" applyBorder="1" applyAlignment="1" applyProtection="1">
      <alignment horizontal="center" vertical="center"/>
    </xf>
    <xf numFmtId="10" fontId="18" fillId="0" borderId="43" xfId="42" applyNumberFormat="1" applyFont="1" applyFill="1" applyBorder="1" applyAlignment="1" applyProtection="1">
      <alignment horizontal="center" vertical="center"/>
    </xf>
    <xf numFmtId="10" fontId="18" fillId="0" borderId="30" xfId="42" applyNumberFormat="1" applyFont="1" applyFill="1" applyBorder="1" applyAlignment="1" applyProtection="1">
      <alignment horizontal="center" vertical="center"/>
    </xf>
    <xf numFmtId="10" fontId="18" fillId="0" borderId="33" xfId="42" applyNumberFormat="1" applyFont="1" applyFill="1" applyBorder="1" applyAlignment="1" applyProtection="1">
      <alignment horizontal="center" vertical="center"/>
    </xf>
    <xf numFmtId="10" fontId="18" fillId="0" borderId="31" xfId="42" applyNumberFormat="1" applyFont="1" applyFill="1" applyBorder="1" applyAlignment="1" applyProtection="1">
      <alignment horizontal="center" vertical="center"/>
    </xf>
    <xf numFmtId="172" fontId="2" fillId="0" borderId="45" xfId="81" applyNumberFormat="1" applyFont="1" applyFill="1" applyBorder="1" applyAlignment="1">
      <alignment horizontal="center"/>
    </xf>
    <xf numFmtId="0" fontId="18" fillId="0" borderId="36" xfId="42" applyFont="1" applyFill="1" applyBorder="1"/>
    <xf numFmtId="0" fontId="18" fillId="0" borderId="37" xfId="42" applyFont="1" applyFill="1" applyBorder="1"/>
    <xf numFmtId="172" fontId="2" fillId="0" borderId="46" xfId="81" applyNumberFormat="1" applyFont="1" applyFill="1" applyBorder="1" applyAlignment="1">
      <alignment horizontal="center"/>
    </xf>
    <xf numFmtId="172" fontId="2" fillId="0" borderId="39" xfId="81" applyNumberFormat="1" applyFont="1" applyFill="1" applyBorder="1" applyAlignment="1">
      <alignment horizontal="center"/>
    </xf>
    <xf numFmtId="172" fontId="2" fillId="0" borderId="40" xfId="81" applyNumberFormat="1" applyFont="1" applyFill="1" applyBorder="1" applyAlignment="1">
      <alignment horizontal="center"/>
    </xf>
    <xf numFmtId="172" fontId="2" fillId="0" borderId="47" xfId="81" applyNumberFormat="1" applyFont="1" applyFill="1" applyBorder="1" applyAlignment="1">
      <alignment horizontal="center"/>
    </xf>
    <xf numFmtId="172" fontId="2" fillId="0" borderId="42" xfId="81" applyNumberFormat="1" applyFont="1" applyFill="1" applyBorder="1" applyAlignment="1">
      <alignment horizontal="center"/>
    </xf>
    <xf numFmtId="172" fontId="2" fillId="0" borderId="43" xfId="81" applyNumberFormat="1" applyFont="1" applyFill="1" applyBorder="1" applyAlignment="1">
      <alignment horizontal="center"/>
    </xf>
    <xf numFmtId="0" fontId="18" fillId="0" borderId="30" xfId="42" applyFont="1" applyFill="1" applyBorder="1" applyAlignment="1">
      <alignment horizontal="center"/>
    </xf>
    <xf numFmtId="0" fontId="18" fillId="0" borderId="33" xfId="42" applyFont="1" applyFill="1" applyBorder="1" applyAlignment="1">
      <alignment horizontal="center"/>
    </xf>
    <xf numFmtId="0" fontId="18" fillId="0" borderId="31" xfId="42" applyFont="1" applyFill="1" applyBorder="1" applyAlignment="1">
      <alignment horizontal="center"/>
    </xf>
    <xf numFmtId="10" fontId="18" fillId="0" borderId="39" xfId="42" applyNumberFormat="1" applyFont="1" applyFill="1" applyBorder="1" applyAlignment="1" applyProtection="1">
      <alignment horizontal="center" vertical="center"/>
    </xf>
    <xf numFmtId="10" fontId="18" fillId="0" borderId="40" xfId="42" applyNumberFormat="1" applyFont="1" applyFill="1" applyBorder="1" applyAlignment="1" applyProtection="1">
      <alignment horizontal="center" vertical="center"/>
    </xf>
    <xf numFmtId="0" fontId="32" fillId="0" borderId="19" xfId="42" applyFont="1" applyFill="1" applyBorder="1" applyAlignment="1">
      <alignment horizontal="center"/>
    </xf>
    <xf numFmtId="0" fontId="32" fillId="0" borderId="32" xfId="42" applyFont="1" applyFill="1" applyBorder="1" applyAlignment="1" applyProtection="1">
      <alignment horizontal="center" vertical="center"/>
    </xf>
    <xf numFmtId="0" fontId="32" fillId="0" borderId="48" xfId="42" applyFont="1" applyFill="1" applyBorder="1" applyAlignment="1" applyProtection="1">
      <alignment horizontal="center" vertical="center"/>
    </xf>
    <xf numFmtId="0" fontId="32" fillId="0" borderId="27" xfId="42" applyFont="1" applyFill="1" applyBorder="1" applyAlignment="1" applyProtection="1">
      <alignment horizontal="center" vertical="center" wrapText="1"/>
    </xf>
    <xf numFmtId="0" fontId="32" fillId="0" borderId="28" xfId="42" applyFont="1" applyFill="1" applyBorder="1" applyAlignment="1" applyProtection="1">
      <alignment horizontal="center" vertical="center" wrapText="1"/>
    </xf>
    <xf numFmtId="0" fontId="32" fillId="0" borderId="29" xfId="42" applyFont="1" applyFill="1" applyBorder="1" applyAlignment="1" applyProtection="1">
      <alignment horizontal="center" vertical="center" wrapText="1"/>
    </xf>
    <xf numFmtId="0" fontId="32" fillId="0" borderId="6" xfId="42" applyFont="1" applyFill="1" applyBorder="1" applyAlignment="1" applyProtection="1">
      <alignment horizontal="center" vertical="center" wrapText="1"/>
    </xf>
    <xf numFmtId="0" fontId="32" fillId="0" borderId="7" xfId="42" applyFont="1" applyFill="1" applyBorder="1" applyAlignment="1" applyProtection="1">
      <alignment horizontal="center" vertical="center" wrapText="1"/>
    </xf>
    <xf numFmtId="0" fontId="32" fillId="0" borderId="8" xfId="42" applyFont="1" applyFill="1" applyBorder="1" applyAlignment="1" applyProtection="1">
      <alignment horizontal="center" vertical="center" wrapText="1"/>
    </xf>
    <xf numFmtId="0" fontId="32" fillId="0" borderId="27" xfId="42" applyFont="1" applyFill="1" applyBorder="1" applyAlignment="1" applyProtection="1">
      <alignment horizontal="center" vertical="center"/>
    </xf>
    <xf numFmtId="0" fontId="32" fillId="0" borderId="29" xfId="42" applyFont="1" applyFill="1" applyBorder="1" applyAlignment="1" applyProtection="1">
      <alignment horizontal="center" vertical="center"/>
    </xf>
    <xf numFmtId="0" fontId="32" fillId="0" borderId="6" xfId="42" applyFont="1" applyFill="1" applyBorder="1" applyAlignment="1" applyProtection="1">
      <alignment horizontal="center" vertical="center"/>
    </xf>
    <xf numFmtId="0" fontId="32" fillId="0" borderId="8" xfId="42" applyFont="1" applyFill="1" applyBorder="1" applyAlignment="1" applyProtection="1">
      <alignment horizontal="center" vertical="center"/>
    </xf>
    <xf numFmtId="10" fontId="18" fillId="0" borderId="36" xfId="42" applyNumberFormat="1" applyFont="1" applyFill="1" applyBorder="1" applyAlignment="1" applyProtection="1">
      <alignment horizontal="center" vertical="center"/>
    </xf>
    <xf numFmtId="10" fontId="18" fillId="0" borderId="37" xfId="42" applyNumberFormat="1" applyFont="1" applyFill="1" applyBorder="1" applyAlignment="1" applyProtection="1">
      <alignment horizontal="center" vertical="center"/>
    </xf>
  </cellXfs>
  <cellStyles count="1847">
    <cellStyle name="12" xfId="84"/>
    <cellStyle name="20% - Ênfase1 10" xfId="85"/>
    <cellStyle name="20% - Ênfase1 11" xfId="86"/>
    <cellStyle name="20% - Ênfase1 12" xfId="87"/>
    <cellStyle name="20% - Ênfase1 13" xfId="88"/>
    <cellStyle name="20% - Ênfase1 14" xfId="89"/>
    <cellStyle name="20% - Ênfase1 15" xfId="90"/>
    <cellStyle name="20% - Ênfase1 16" xfId="91"/>
    <cellStyle name="20% - Ênfase1 2" xfId="3"/>
    <cellStyle name="20% - Ênfase1 2 2" xfId="92"/>
    <cellStyle name="20% - Ênfase1 2 3" xfId="93"/>
    <cellStyle name="20% - Ênfase1 2 4" xfId="94"/>
    <cellStyle name="20% - Ênfase1 2 5" xfId="95"/>
    <cellStyle name="20% - Ênfase1 2 6" xfId="96"/>
    <cellStyle name="20% - Ênfase1 2 7" xfId="97"/>
    <cellStyle name="20% - Ênfase1 2 8" xfId="98"/>
    <cellStyle name="20% - Ênfase1 3" xfId="99"/>
    <cellStyle name="20% - Ênfase1 3 2" xfId="100"/>
    <cellStyle name="20% - Ênfase1 3 3" xfId="101"/>
    <cellStyle name="20% - Ênfase1 3 4" xfId="102"/>
    <cellStyle name="20% - Ênfase1 3 5" xfId="103"/>
    <cellStyle name="20% - Ênfase1 4" xfId="104"/>
    <cellStyle name="20% - Ênfase1 4 2" xfId="105"/>
    <cellStyle name="20% - Ênfase1 5" xfId="106"/>
    <cellStyle name="20% - Ênfase1 5 2" xfId="107"/>
    <cellStyle name="20% - Ênfase1 6" xfId="108"/>
    <cellStyle name="20% - Ênfase1 7" xfId="109"/>
    <cellStyle name="20% - Ênfase1 8" xfId="110"/>
    <cellStyle name="20% - Ênfase1 9" xfId="111"/>
    <cellStyle name="20% - Ênfase2 10" xfId="112"/>
    <cellStyle name="20% - Ênfase2 11" xfId="113"/>
    <cellStyle name="20% - Ênfase2 12" xfId="114"/>
    <cellStyle name="20% - Ênfase2 13" xfId="115"/>
    <cellStyle name="20% - Ênfase2 14" xfId="116"/>
    <cellStyle name="20% - Ênfase2 15" xfId="117"/>
    <cellStyle name="20% - Ênfase2 16" xfId="118"/>
    <cellStyle name="20% - Ênfase2 2" xfId="4"/>
    <cellStyle name="20% - Ênfase2 2 2" xfId="119"/>
    <cellStyle name="20% - Ênfase2 2 3" xfId="120"/>
    <cellStyle name="20% - Ênfase2 2 4" xfId="121"/>
    <cellStyle name="20% - Ênfase2 2 5" xfId="122"/>
    <cellStyle name="20% - Ênfase2 2 6" xfId="123"/>
    <cellStyle name="20% - Ênfase2 2 7" xfId="124"/>
    <cellStyle name="20% - Ênfase2 2 8" xfId="125"/>
    <cellStyle name="20% - Ênfase2 3" xfId="126"/>
    <cellStyle name="20% - Ênfase2 3 2" xfId="127"/>
    <cellStyle name="20% - Ênfase2 3 3" xfId="128"/>
    <cellStyle name="20% - Ênfase2 3 4" xfId="129"/>
    <cellStyle name="20% - Ênfase2 3 5" xfId="130"/>
    <cellStyle name="20% - Ênfase2 4" xfId="131"/>
    <cellStyle name="20% - Ênfase2 4 2" xfId="132"/>
    <cellStyle name="20% - Ênfase2 5" xfId="133"/>
    <cellStyle name="20% - Ênfase2 5 2" xfId="134"/>
    <cellStyle name="20% - Ênfase2 6" xfId="135"/>
    <cellStyle name="20% - Ênfase2 7" xfId="136"/>
    <cellStyle name="20% - Ênfase2 8" xfId="137"/>
    <cellStyle name="20% - Ênfase2 9" xfId="138"/>
    <cellStyle name="20% - Ênfase3 10" xfId="139"/>
    <cellStyle name="20% - Ênfase3 11" xfId="140"/>
    <cellStyle name="20% - Ênfase3 12" xfId="141"/>
    <cellStyle name="20% - Ênfase3 13" xfId="142"/>
    <cellStyle name="20% - Ênfase3 14" xfId="143"/>
    <cellStyle name="20% - Ênfase3 15" xfId="144"/>
    <cellStyle name="20% - Ênfase3 16" xfId="145"/>
    <cellStyle name="20% - Ênfase3 2" xfId="5"/>
    <cellStyle name="20% - Ênfase3 2 2" xfId="146"/>
    <cellStyle name="20% - Ênfase3 2 3" xfId="147"/>
    <cellStyle name="20% - Ênfase3 2 4" xfId="148"/>
    <cellStyle name="20% - Ênfase3 2 5" xfId="149"/>
    <cellStyle name="20% - Ênfase3 2 6" xfId="150"/>
    <cellStyle name="20% - Ênfase3 2 7" xfId="151"/>
    <cellStyle name="20% - Ênfase3 2 8" xfId="152"/>
    <cellStyle name="20% - Ênfase3 3" xfId="153"/>
    <cellStyle name="20% - Ênfase3 3 2" xfId="154"/>
    <cellStyle name="20% - Ênfase3 3 3" xfId="155"/>
    <cellStyle name="20% - Ênfase3 3 4" xfId="156"/>
    <cellStyle name="20% - Ênfase3 3 5" xfId="157"/>
    <cellStyle name="20% - Ênfase3 4" xfId="158"/>
    <cellStyle name="20% - Ênfase3 4 2" xfId="159"/>
    <cellStyle name="20% - Ênfase3 5" xfId="160"/>
    <cellStyle name="20% - Ênfase3 5 2" xfId="161"/>
    <cellStyle name="20% - Ênfase3 6" xfId="162"/>
    <cellStyle name="20% - Ênfase3 7" xfId="163"/>
    <cellStyle name="20% - Ênfase3 8" xfId="164"/>
    <cellStyle name="20% - Ênfase3 9" xfId="165"/>
    <cellStyle name="20% - Ênfase4 10" xfId="166"/>
    <cellStyle name="20% - Ênfase4 11" xfId="167"/>
    <cellStyle name="20% - Ênfase4 12" xfId="168"/>
    <cellStyle name="20% - Ênfase4 13" xfId="169"/>
    <cellStyle name="20% - Ênfase4 14" xfId="170"/>
    <cellStyle name="20% - Ênfase4 15" xfId="171"/>
    <cellStyle name="20% - Ênfase4 16" xfId="172"/>
    <cellStyle name="20% - Ênfase4 2" xfId="6"/>
    <cellStyle name="20% - Ênfase4 2 2" xfId="173"/>
    <cellStyle name="20% - Ênfase4 2 3" xfId="174"/>
    <cellStyle name="20% - Ênfase4 2 4" xfId="175"/>
    <cellStyle name="20% - Ênfase4 2 5" xfId="176"/>
    <cellStyle name="20% - Ênfase4 2 6" xfId="177"/>
    <cellStyle name="20% - Ênfase4 2 7" xfId="178"/>
    <cellStyle name="20% - Ênfase4 2 8" xfId="179"/>
    <cellStyle name="20% - Ênfase4 3" xfId="180"/>
    <cellStyle name="20% - Ênfase4 3 2" xfId="181"/>
    <cellStyle name="20% - Ênfase4 3 3" xfId="182"/>
    <cellStyle name="20% - Ênfase4 3 4" xfId="183"/>
    <cellStyle name="20% - Ênfase4 3 5" xfId="184"/>
    <cellStyle name="20% - Ênfase4 4" xfId="185"/>
    <cellStyle name="20% - Ênfase4 4 2" xfId="186"/>
    <cellStyle name="20% - Ênfase4 5" xfId="187"/>
    <cellStyle name="20% - Ênfase4 5 2" xfId="188"/>
    <cellStyle name="20% - Ênfase4 6" xfId="189"/>
    <cellStyle name="20% - Ênfase4 7" xfId="190"/>
    <cellStyle name="20% - Ênfase4 8" xfId="191"/>
    <cellStyle name="20% - Ênfase4 9" xfId="192"/>
    <cellStyle name="20% - Ênfase5 10" xfId="193"/>
    <cellStyle name="20% - Ênfase5 11" xfId="194"/>
    <cellStyle name="20% - Ênfase5 12" xfId="195"/>
    <cellStyle name="20% - Ênfase5 13" xfId="196"/>
    <cellStyle name="20% - Ênfase5 14" xfId="197"/>
    <cellStyle name="20% - Ênfase5 15" xfId="198"/>
    <cellStyle name="20% - Ênfase5 16" xfId="199"/>
    <cellStyle name="20% - Ênfase5 2" xfId="7"/>
    <cellStyle name="20% - Ênfase5 2 2" xfId="200"/>
    <cellStyle name="20% - Ênfase5 2 3" xfId="201"/>
    <cellStyle name="20% - Ênfase5 2 4" xfId="202"/>
    <cellStyle name="20% - Ênfase5 2 5" xfId="203"/>
    <cellStyle name="20% - Ênfase5 2 6" xfId="204"/>
    <cellStyle name="20% - Ênfase5 2 7" xfId="205"/>
    <cellStyle name="20% - Ênfase5 2 8" xfId="206"/>
    <cellStyle name="20% - Ênfase5 3" xfId="207"/>
    <cellStyle name="20% - Ênfase5 3 2" xfId="208"/>
    <cellStyle name="20% - Ênfase5 3 3" xfId="209"/>
    <cellStyle name="20% - Ênfase5 3 4" xfId="210"/>
    <cellStyle name="20% - Ênfase5 3 5" xfId="211"/>
    <cellStyle name="20% - Ênfase5 4" xfId="212"/>
    <cellStyle name="20% - Ênfase5 4 2" xfId="213"/>
    <cellStyle name="20% - Ênfase5 5" xfId="214"/>
    <cellStyle name="20% - Ênfase5 5 2" xfId="215"/>
    <cellStyle name="20% - Ênfase5 6" xfId="216"/>
    <cellStyle name="20% - Ênfase5 7" xfId="217"/>
    <cellStyle name="20% - Ênfase5 8" xfId="218"/>
    <cellStyle name="20% - Ênfase5 9" xfId="219"/>
    <cellStyle name="20% - Ênfase6 10" xfId="220"/>
    <cellStyle name="20% - Ênfase6 11" xfId="221"/>
    <cellStyle name="20% - Ênfase6 12" xfId="222"/>
    <cellStyle name="20% - Ênfase6 13" xfId="223"/>
    <cellStyle name="20% - Ênfase6 14" xfId="224"/>
    <cellStyle name="20% - Ênfase6 15" xfId="225"/>
    <cellStyle name="20% - Ênfase6 16" xfId="226"/>
    <cellStyle name="20% - Ênfase6 2" xfId="8"/>
    <cellStyle name="20% - Ênfase6 2 2" xfId="227"/>
    <cellStyle name="20% - Ênfase6 2 3" xfId="228"/>
    <cellStyle name="20% - Ênfase6 2 4" xfId="229"/>
    <cellStyle name="20% - Ênfase6 2 5" xfId="230"/>
    <cellStyle name="20% - Ênfase6 2 6" xfId="231"/>
    <cellStyle name="20% - Ênfase6 2 7" xfId="232"/>
    <cellStyle name="20% - Ênfase6 2 8" xfId="233"/>
    <cellStyle name="20% - Ênfase6 3" xfId="234"/>
    <cellStyle name="20% - Ênfase6 3 2" xfId="235"/>
    <cellStyle name="20% - Ênfase6 3 3" xfId="236"/>
    <cellStyle name="20% - Ênfase6 3 4" xfId="237"/>
    <cellStyle name="20% - Ênfase6 3 5" xfId="238"/>
    <cellStyle name="20% - Ênfase6 4" xfId="239"/>
    <cellStyle name="20% - Ênfase6 4 2" xfId="240"/>
    <cellStyle name="20% - Ênfase6 5" xfId="241"/>
    <cellStyle name="20% - Ênfase6 5 2" xfId="242"/>
    <cellStyle name="20% - Ênfase6 6" xfId="243"/>
    <cellStyle name="20% - Ênfase6 7" xfId="244"/>
    <cellStyle name="20% - Ênfase6 8" xfId="245"/>
    <cellStyle name="20% - Ênfase6 9" xfId="246"/>
    <cellStyle name="40% - Ênfase1 10" xfId="247"/>
    <cellStyle name="40% - Ênfase1 11" xfId="248"/>
    <cellStyle name="40% - Ênfase1 12" xfId="249"/>
    <cellStyle name="40% - Ênfase1 13" xfId="250"/>
    <cellStyle name="40% - Ênfase1 14" xfId="251"/>
    <cellStyle name="40% - Ênfase1 15" xfId="252"/>
    <cellStyle name="40% - Ênfase1 16" xfId="253"/>
    <cellStyle name="40% - Ênfase1 2" xfId="9"/>
    <cellStyle name="40% - Ênfase1 2 2" xfId="254"/>
    <cellStyle name="40% - Ênfase1 2 3" xfId="255"/>
    <cellStyle name="40% - Ênfase1 2 4" xfId="256"/>
    <cellStyle name="40% - Ênfase1 2 5" xfId="257"/>
    <cellStyle name="40% - Ênfase1 2 6" xfId="258"/>
    <cellStyle name="40% - Ênfase1 2 7" xfId="259"/>
    <cellStyle name="40% - Ênfase1 2 8" xfId="260"/>
    <cellStyle name="40% - Ênfase1 3" xfId="261"/>
    <cellStyle name="40% - Ênfase1 3 2" xfId="262"/>
    <cellStyle name="40% - Ênfase1 3 3" xfId="263"/>
    <cellStyle name="40% - Ênfase1 3 4" xfId="264"/>
    <cellStyle name="40% - Ênfase1 3 5" xfId="265"/>
    <cellStyle name="40% - Ênfase1 4" xfId="266"/>
    <cellStyle name="40% - Ênfase1 4 2" xfId="267"/>
    <cellStyle name="40% - Ênfase1 5" xfId="268"/>
    <cellStyle name="40% - Ênfase1 5 2" xfId="269"/>
    <cellStyle name="40% - Ênfase1 6" xfId="270"/>
    <cellStyle name="40% - Ênfase1 7" xfId="271"/>
    <cellStyle name="40% - Ênfase1 8" xfId="272"/>
    <cellStyle name="40% - Ênfase1 9" xfId="273"/>
    <cellStyle name="40% - Ênfase2 10" xfId="274"/>
    <cellStyle name="40% - Ênfase2 11" xfId="275"/>
    <cellStyle name="40% - Ênfase2 12" xfId="276"/>
    <cellStyle name="40% - Ênfase2 13" xfId="277"/>
    <cellStyle name="40% - Ênfase2 14" xfId="278"/>
    <cellStyle name="40% - Ênfase2 15" xfId="279"/>
    <cellStyle name="40% - Ênfase2 16" xfId="280"/>
    <cellStyle name="40% - Ênfase2 2" xfId="10"/>
    <cellStyle name="40% - Ênfase2 2 2" xfId="281"/>
    <cellStyle name="40% - Ênfase2 2 3" xfId="282"/>
    <cellStyle name="40% - Ênfase2 2 4" xfId="283"/>
    <cellStyle name="40% - Ênfase2 2 5" xfId="284"/>
    <cellStyle name="40% - Ênfase2 2 6" xfId="285"/>
    <cellStyle name="40% - Ênfase2 2 7" xfId="286"/>
    <cellStyle name="40% - Ênfase2 2 8" xfId="287"/>
    <cellStyle name="40% - Ênfase2 3" xfId="288"/>
    <cellStyle name="40% - Ênfase2 3 2" xfId="289"/>
    <cellStyle name="40% - Ênfase2 3 3" xfId="290"/>
    <cellStyle name="40% - Ênfase2 3 4" xfId="291"/>
    <cellStyle name="40% - Ênfase2 3 5" xfId="292"/>
    <cellStyle name="40% - Ênfase2 4" xfId="293"/>
    <cellStyle name="40% - Ênfase2 4 2" xfId="294"/>
    <cellStyle name="40% - Ênfase2 5" xfId="295"/>
    <cellStyle name="40% - Ênfase2 5 2" xfId="296"/>
    <cellStyle name="40% - Ênfase2 6" xfId="297"/>
    <cellStyle name="40% - Ênfase2 7" xfId="298"/>
    <cellStyle name="40% - Ênfase2 8" xfId="299"/>
    <cellStyle name="40% - Ênfase2 9" xfId="300"/>
    <cellStyle name="40% - Ênfase3 10" xfId="301"/>
    <cellStyle name="40% - Ênfase3 11" xfId="302"/>
    <cellStyle name="40% - Ênfase3 12" xfId="303"/>
    <cellStyle name="40% - Ênfase3 13" xfId="304"/>
    <cellStyle name="40% - Ênfase3 14" xfId="305"/>
    <cellStyle name="40% - Ênfase3 15" xfId="306"/>
    <cellStyle name="40% - Ênfase3 16" xfId="307"/>
    <cellStyle name="40% - Ênfase3 2" xfId="11"/>
    <cellStyle name="40% - Ênfase3 2 2" xfId="308"/>
    <cellStyle name="40% - Ênfase3 2 3" xfId="309"/>
    <cellStyle name="40% - Ênfase3 2 4" xfId="310"/>
    <cellStyle name="40% - Ênfase3 2 5" xfId="311"/>
    <cellStyle name="40% - Ênfase3 2 6" xfId="312"/>
    <cellStyle name="40% - Ênfase3 2 7" xfId="313"/>
    <cellStyle name="40% - Ênfase3 2 8" xfId="314"/>
    <cellStyle name="40% - Ênfase3 3" xfId="315"/>
    <cellStyle name="40% - Ênfase3 3 2" xfId="316"/>
    <cellStyle name="40% - Ênfase3 3 3" xfId="317"/>
    <cellStyle name="40% - Ênfase3 3 4" xfId="318"/>
    <cellStyle name="40% - Ênfase3 3 5" xfId="319"/>
    <cellStyle name="40% - Ênfase3 4" xfId="320"/>
    <cellStyle name="40% - Ênfase3 4 2" xfId="321"/>
    <cellStyle name="40% - Ênfase3 5" xfId="322"/>
    <cellStyle name="40% - Ênfase3 5 2" xfId="323"/>
    <cellStyle name="40% - Ênfase3 6" xfId="324"/>
    <cellStyle name="40% - Ênfase3 7" xfId="325"/>
    <cellStyle name="40% - Ênfase3 8" xfId="326"/>
    <cellStyle name="40% - Ênfase3 9" xfId="327"/>
    <cellStyle name="40% - Ênfase4 10" xfId="328"/>
    <cellStyle name="40% - Ênfase4 11" xfId="329"/>
    <cellStyle name="40% - Ênfase4 12" xfId="330"/>
    <cellStyle name="40% - Ênfase4 13" xfId="331"/>
    <cellStyle name="40% - Ênfase4 14" xfId="332"/>
    <cellStyle name="40% - Ênfase4 15" xfId="333"/>
    <cellStyle name="40% - Ênfase4 16" xfId="334"/>
    <cellStyle name="40% - Ênfase4 2" xfId="12"/>
    <cellStyle name="40% - Ênfase4 2 2" xfId="335"/>
    <cellStyle name="40% - Ênfase4 2 3" xfId="336"/>
    <cellStyle name="40% - Ênfase4 2 4" xfId="337"/>
    <cellStyle name="40% - Ênfase4 2 5" xfId="338"/>
    <cellStyle name="40% - Ênfase4 2 6" xfId="339"/>
    <cellStyle name="40% - Ênfase4 2 7" xfId="340"/>
    <cellStyle name="40% - Ênfase4 2 8" xfId="341"/>
    <cellStyle name="40% - Ênfase4 3" xfId="342"/>
    <cellStyle name="40% - Ênfase4 3 2" xfId="343"/>
    <cellStyle name="40% - Ênfase4 3 3" xfId="344"/>
    <cellStyle name="40% - Ênfase4 3 4" xfId="345"/>
    <cellStyle name="40% - Ênfase4 3 5" xfId="346"/>
    <cellStyle name="40% - Ênfase4 4" xfId="347"/>
    <cellStyle name="40% - Ênfase4 4 2" xfId="348"/>
    <cellStyle name="40% - Ênfase4 5" xfId="349"/>
    <cellStyle name="40% - Ênfase4 5 2" xfId="350"/>
    <cellStyle name="40% - Ênfase4 6" xfId="351"/>
    <cellStyle name="40% - Ênfase4 7" xfId="352"/>
    <cellStyle name="40% - Ênfase4 8" xfId="353"/>
    <cellStyle name="40% - Ênfase4 9" xfId="354"/>
    <cellStyle name="40% - Ênfase5 10" xfId="355"/>
    <cellStyle name="40% - Ênfase5 11" xfId="356"/>
    <cellStyle name="40% - Ênfase5 12" xfId="357"/>
    <cellStyle name="40% - Ênfase5 13" xfId="358"/>
    <cellStyle name="40% - Ênfase5 14" xfId="359"/>
    <cellStyle name="40% - Ênfase5 15" xfId="360"/>
    <cellStyle name="40% - Ênfase5 16" xfId="361"/>
    <cellStyle name="40% - Ênfase5 2" xfId="13"/>
    <cellStyle name="40% - Ênfase5 2 2" xfId="362"/>
    <cellStyle name="40% - Ênfase5 2 3" xfId="363"/>
    <cellStyle name="40% - Ênfase5 2 4" xfId="364"/>
    <cellStyle name="40% - Ênfase5 2 5" xfId="365"/>
    <cellStyle name="40% - Ênfase5 2 6" xfId="366"/>
    <cellStyle name="40% - Ênfase5 2 7" xfId="367"/>
    <cellStyle name="40% - Ênfase5 2 8" xfId="368"/>
    <cellStyle name="40% - Ênfase5 3" xfId="369"/>
    <cellStyle name="40% - Ênfase5 3 2" xfId="370"/>
    <cellStyle name="40% - Ênfase5 3 3" xfId="371"/>
    <cellStyle name="40% - Ênfase5 3 4" xfId="372"/>
    <cellStyle name="40% - Ênfase5 3 5" xfId="373"/>
    <cellStyle name="40% - Ênfase5 4" xfId="374"/>
    <cellStyle name="40% - Ênfase5 4 2" xfId="375"/>
    <cellStyle name="40% - Ênfase5 5" xfId="376"/>
    <cellStyle name="40% - Ênfase5 5 2" xfId="377"/>
    <cellStyle name="40% - Ênfase5 6" xfId="378"/>
    <cellStyle name="40% - Ênfase5 7" xfId="379"/>
    <cellStyle name="40% - Ênfase5 8" xfId="380"/>
    <cellStyle name="40% - Ênfase5 9" xfId="381"/>
    <cellStyle name="40% - Ênfase6 10" xfId="382"/>
    <cellStyle name="40% - Ênfase6 11" xfId="383"/>
    <cellStyle name="40% - Ênfase6 12" xfId="384"/>
    <cellStyle name="40% - Ênfase6 13" xfId="385"/>
    <cellStyle name="40% - Ênfase6 14" xfId="386"/>
    <cellStyle name="40% - Ênfase6 15" xfId="387"/>
    <cellStyle name="40% - Ênfase6 16" xfId="388"/>
    <cellStyle name="40% - Ênfase6 2" xfId="14"/>
    <cellStyle name="40% - Ênfase6 2 2" xfId="389"/>
    <cellStyle name="40% - Ênfase6 2 3" xfId="390"/>
    <cellStyle name="40% - Ênfase6 2 4" xfId="391"/>
    <cellStyle name="40% - Ênfase6 2 5" xfId="392"/>
    <cellStyle name="40% - Ênfase6 2 6" xfId="393"/>
    <cellStyle name="40% - Ênfase6 2 7" xfId="394"/>
    <cellStyle name="40% - Ênfase6 2 8" xfId="395"/>
    <cellStyle name="40% - Ênfase6 3" xfId="396"/>
    <cellStyle name="40% - Ênfase6 3 2" xfId="397"/>
    <cellStyle name="40% - Ênfase6 3 3" xfId="398"/>
    <cellStyle name="40% - Ênfase6 3 4" xfId="399"/>
    <cellStyle name="40% - Ênfase6 3 5" xfId="400"/>
    <cellStyle name="40% - Ênfase6 4" xfId="401"/>
    <cellStyle name="40% - Ênfase6 4 2" xfId="402"/>
    <cellStyle name="40% - Ênfase6 5" xfId="403"/>
    <cellStyle name="40% - Ênfase6 5 2" xfId="404"/>
    <cellStyle name="40% - Ênfase6 6" xfId="405"/>
    <cellStyle name="40% - Ênfase6 7" xfId="406"/>
    <cellStyle name="40% - Ênfase6 8" xfId="407"/>
    <cellStyle name="40% - Ênfase6 9" xfId="408"/>
    <cellStyle name="60% - Ênfase1 10" xfId="409"/>
    <cellStyle name="60% - Ênfase1 11" xfId="410"/>
    <cellStyle name="60% - Ênfase1 12" xfId="411"/>
    <cellStyle name="60% - Ênfase1 13" xfId="412"/>
    <cellStyle name="60% - Ênfase1 14" xfId="413"/>
    <cellStyle name="60% - Ênfase1 15" xfId="414"/>
    <cellStyle name="60% - Ênfase1 2" xfId="15"/>
    <cellStyle name="60% - Ênfase1 2 2" xfId="415"/>
    <cellStyle name="60% - Ênfase1 2 3" xfId="416"/>
    <cellStyle name="60% - Ênfase1 2 4" xfId="417"/>
    <cellStyle name="60% - Ênfase1 2 5" xfId="418"/>
    <cellStyle name="60% - Ênfase1 3" xfId="419"/>
    <cellStyle name="60% - Ênfase1 3 2" xfId="420"/>
    <cellStyle name="60% - Ênfase1 3 3" xfId="421"/>
    <cellStyle name="60% - Ênfase1 3 4" xfId="422"/>
    <cellStyle name="60% - Ênfase1 3 5" xfId="423"/>
    <cellStyle name="60% - Ênfase1 4" xfId="424"/>
    <cellStyle name="60% - Ênfase1 5" xfId="425"/>
    <cellStyle name="60% - Ênfase1 6" xfId="426"/>
    <cellStyle name="60% - Ênfase1 7" xfId="427"/>
    <cellStyle name="60% - Ênfase1 8" xfId="428"/>
    <cellStyle name="60% - Ênfase1 9" xfId="429"/>
    <cellStyle name="60% - Ênfase2 10" xfId="430"/>
    <cellStyle name="60% - Ênfase2 11" xfId="431"/>
    <cellStyle name="60% - Ênfase2 12" xfId="432"/>
    <cellStyle name="60% - Ênfase2 13" xfId="433"/>
    <cellStyle name="60% - Ênfase2 14" xfId="434"/>
    <cellStyle name="60% - Ênfase2 15" xfId="435"/>
    <cellStyle name="60% - Ênfase2 2" xfId="16"/>
    <cellStyle name="60% - Ênfase2 2 2" xfId="436"/>
    <cellStyle name="60% - Ênfase2 2 3" xfId="437"/>
    <cellStyle name="60% - Ênfase2 2 4" xfId="438"/>
    <cellStyle name="60% - Ênfase2 2 5" xfId="439"/>
    <cellStyle name="60% - Ênfase2 3" xfId="440"/>
    <cellStyle name="60% - Ênfase2 3 2" xfId="441"/>
    <cellStyle name="60% - Ênfase2 3 3" xfId="442"/>
    <cellStyle name="60% - Ênfase2 3 4" xfId="443"/>
    <cellStyle name="60% - Ênfase2 3 5" xfId="444"/>
    <cellStyle name="60% - Ênfase2 4" xfId="445"/>
    <cellStyle name="60% - Ênfase2 5" xfId="446"/>
    <cellStyle name="60% - Ênfase2 6" xfId="447"/>
    <cellStyle name="60% - Ênfase2 7" xfId="448"/>
    <cellStyle name="60% - Ênfase2 8" xfId="449"/>
    <cellStyle name="60% - Ênfase2 9" xfId="450"/>
    <cellStyle name="60% - Ênfase3 10" xfId="451"/>
    <cellStyle name="60% - Ênfase3 11" xfId="452"/>
    <cellStyle name="60% - Ênfase3 12" xfId="453"/>
    <cellStyle name="60% - Ênfase3 13" xfId="454"/>
    <cellStyle name="60% - Ênfase3 14" xfId="455"/>
    <cellStyle name="60% - Ênfase3 15" xfId="456"/>
    <cellStyle name="60% - Ênfase3 2" xfId="17"/>
    <cellStyle name="60% - Ênfase3 2 2" xfId="457"/>
    <cellStyle name="60% - Ênfase3 2 3" xfId="458"/>
    <cellStyle name="60% - Ênfase3 2 4" xfId="459"/>
    <cellStyle name="60% - Ênfase3 2 5" xfId="460"/>
    <cellStyle name="60% - Ênfase3 3" xfId="461"/>
    <cellStyle name="60% - Ênfase3 3 2" xfId="462"/>
    <cellStyle name="60% - Ênfase3 3 3" xfId="463"/>
    <cellStyle name="60% - Ênfase3 3 4" xfId="464"/>
    <cellStyle name="60% - Ênfase3 3 5" xfId="465"/>
    <cellStyle name="60% - Ênfase3 4" xfId="466"/>
    <cellStyle name="60% - Ênfase3 5" xfId="467"/>
    <cellStyle name="60% - Ênfase3 6" xfId="468"/>
    <cellStyle name="60% - Ênfase3 7" xfId="469"/>
    <cellStyle name="60% - Ênfase3 8" xfId="470"/>
    <cellStyle name="60% - Ênfase3 9" xfId="471"/>
    <cellStyle name="60% - Ênfase4 10" xfId="472"/>
    <cellStyle name="60% - Ênfase4 11" xfId="473"/>
    <cellStyle name="60% - Ênfase4 12" xfId="474"/>
    <cellStyle name="60% - Ênfase4 13" xfId="475"/>
    <cellStyle name="60% - Ênfase4 14" xfId="476"/>
    <cellStyle name="60% - Ênfase4 15" xfId="477"/>
    <cellStyle name="60% - Ênfase4 2" xfId="18"/>
    <cellStyle name="60% - Ênfase4 2 2" xfId="478"/>
    <cellStyle name="60% - Ênfase4 2 3" xfId="479"/>
    <cellStyle name="60% - Ênfase4 2 4" xfId="480"/>
    <cellStyle name="60% - Ênfase4 2 5" xfId="481"/>
    <cellStyle name="60% - Ênfase4 3" xfId="482"/>
    <cellStyle name="60% - Ênfase4 3 2" xfId="483"/>
    <cellStyle name="60% - Ênfase4 3 3" xfId="484"/>
    <cellStyle name="60% - Ênfase4 3 4" xfId="485"/>
    <cellStyle name="60% - Ênfase4 3 5" xfId="486"/>
    <cellStyle name="60% - Ênfase4 4" xfId="487"/>
    <cellStyle name="60% - Ênfase4 5" xfId="488"/>
    <cellStyle name="60% - Ênfase4 6" xfId="489"/>
    <cellStyle name="60% - Ênfase4 7" xfId="490"/>
    <cellStyle name="60% - Ênfase4 8" xfId="491"/>
    <cellStyle name="60% - Ênfase4 9" xfId="492"/>
    <cellStyle name="60% - Ênfase5 10" xfId="493"/>
    <cellStyle name="60% - Ênfase5 11" xfId="494"/>
    <cellStyle name="60% - Ênfase5 12" xfId="495"/>
    <cellStyle name="60% - Ênfase5 13" xfId="496"/>
    <cellStyle name="60% - Ênfase5 14" xfId="497"/>
    <cellStyle name="60% - Ênfase5 15" xfId="498"/>
    <cellStyle name="60% - Ênfase5 2" xfId="19"/>
    <cellStyle name="60% - Ênfase5 2 2" xfId="499"/>
    <cellStyle name="60% - Ênfase5 2 3" xfId="500"/>
    <cellStyle name="60% - Ênfase5 2 4" xfId="501"/>
    <cellStyle name="60% - Ênfase5 2 5" xfId="502"/>
    <cellStyle name="60% - Ênfase5 3" xfId="503"/>
    <cellStyle name="60% - Ênfase5 3 2" xfId="504"/>
    <cellStyle name="60% - Ênfase5 3 3" xfId="505"/>
    <cellStyle name="60% - Ênfase5 3 4" xfId="506"/>
    <cellStyle name="60% - Ênfase5 3 5" xfId="507"/>
    <cellStyle name="60% - Ênfase5 4" xfId="508"/>
    <cellStyle name="60% - Ênfase5 5" xfId="509"/>
    <cellStyle name="60% - Ênfase5 6" xfId="510"/>
    <cellStyle name="60% - Ênfase5 7" xfId="511"/>
    <cellStyle name="60% - Ênfase5 8" xfId="512"/>
    <cellStyle name="60% - Ênfase5 9" xfId="513"/>
    <cellStyle name="60% - Ênfase6 10" xfId="514"/>
    <cellStyle name="60% - Ênfase6 11" xfId="515"/>
    <cellStyle name="60% - Ênfase6 12" xfId="516"/>
    <cellStyle name="60% - Ênfase6 13" xfId="517"/>
    <cellStyle name="60% - Ênfase6 14" xfId="518"/>
    <cellStyle name="60% - Ênfase6 15" xfId="519"/>
    <cellStyle name="60% - Ênfase6 2" xfId="20"/>
    <cellStyle name="60% - Ênfase6 2 2" xfId="520"/>
    <cellStyle name="60% - Ênfase6 2 3" xfId="521"/>
    <cellStyle name="60% - Ênfase6 2 4" xfId="522"/>
    <cellStyle name="60% - Ênfase6 2 5" xfId="523"/>
    <cellStyle name="60% - Ênfase6 3" xfId="524"/>
    <cellStyle name="60% - Ênfase6 3 2" xfId="525"/>
    <cellStyle name="60% - Ênfase6 3 3" xfId="526"/>
    <cellStyle name="60% - Ênfase6 3 4" xfId="527"/>
    <cellStyle name="60% - Ênfase6 3 5" xfId="528"/>
    <cellStyle name="60% - Ênfase6 4" xfId="529"/>
    <cellStyle name="60% - Ênfase6 5" xfId="530"/>
    <cellStyle name="60% - Ênfase6 6" xfId="531"/>
    <cellStyle name="60% - Ênfase6 7" xfId="532"/>
    <cellStyle name="60% - Ênfase6 8" xfId="533"/>
    <cellStyle name="60% - Ênfase6 9" xfId="534"/>
    <cellStyle name="Bom 10" xfId="535"/>
    <cellStyle name="Bom 11" xfId="536"/>
    <cellStyle name="Bom 12" xfId="537"/>
    <cellStyle name="Bom 13" xfId="538"/>
    <cellStyle name="Bom 14" xfId="539"/>
    <cellStyle name="Bom 15" xfId="540"/>
    <cellStyle name="Bom 2" xfId="21"/>
    <cellStyle name="Bom 2 2" xfId="541"/>
    <cellStyle name="Bom 2 3" xfId="542"/>
    <cellStyle name="Bom 2 4" xfId="543"/>
    <cellStyle name="Bom 2 5" xfId="544"/>
    <cellStyle name="Bom 3" xfId="545"/>
    <cellStyle name="Bom 3 2" xfId="546"/>
    <cellStyle name="Bom 3 3" xfId="547"/>
    <cellStyle name="Bom 3 4" xfId="548"/>
    <cellStyle name="Bom 3 5" xfId="549"/>
    <cellStyle name="Bom 4" xfId="550"/>
    <cellStyle name="Bom 5" xfId="551"/>
    <cellStyle name="Bom 6" xfId="552"/>
    <cellStyle name="Bom 7" xfId="553"/>
    <cellStyle name="Bom 8" xfId="554"/>
    <cellStyle name="Bom 9" xfId="555"/>
    <cellStyle name="Cálculo 10" xfId="556"/>
    <cellStyle name="Cálculo 11" xfId="557"/>
    <cellStyle name="Cálculo 12" xfId="558"/>
    <cellStyle name="Cálculo 13" xfId="559"/>
    <cellStyle name="Cálculo 14" xfId="560"/>
    <cellStyle name="Cálculo 15" xfId="561"/>
    <cellStyle name="Cálculo 2" xfId="22"/>
    <cellStyle name="Cálculo 2 2" xfId="562"/>
    <cellStyle name="Cálculo 2 2 2" xfId="563"/>
    <cellStyle name="Cálculo 2 2 3" xfId="564"/>
    <cellStyle name="Cálculo 2 3" xfId="565"/>
    <cellStyle name="Cálculo 2 3 2" xfId="566"/>
    <cellStyle name="Cálculo 2 3 3" xfId="567"/>
    <cellStyle name="Cálculo 2 4" xfId="568"/>
    <cellStyle name="Cálculo 2 5" xfId="569"/>
    <cellStyle name="Cálculo 2 6" xfId="570"/>
    <cellStyle name="Cálculo 3" xfId="571"/>
    <cellStyle name="Cálculo 3 2" xfId="572"/>
    <cellStyle name="Cálculo 3 2 2" xfId="573"/>
    <cellStyle name="Cálculo 3 2 3" xfId="574"/>
    <cellStyle name="Cálculo 3 3" xfId="575"/>
    <cellStyle name="Cálculo 3 3 2" xfId="576"/>
    <cellStyle name="Cálculo 3 3 3" xfId="577"/>
    <cellStyle name="Cálculo 3 4" xfId="578"/>
    <cellStyle name="Cálculo 3 5" xfId="579"/>
    <cellStyle name="Cálculo 3 6" xfId="580"/>
    <cellStyle name="Cálculo 4" xfId="581"/>
    <cellStyle name="Cálculo 4 2" xfId="582"/>
    <cellStyle name="Cálculo 4 2 2" xfId="583"/>
    <cellStyle name="Cálculo 4 2 3" xfId="584"/>
    <cellStyle name="Cálculo 4 3" xfId="585"/>
    <cellStyle name="Cálculo 4 3 2" xfId="586"/>
    <cellStyle name="Cálculo 4 3 3" xfId="587"/>
    <cellStyle name="Cálculo 4 4" xfId="588"/>
    <cellStyle name="Cálculo 4 5" xfId="589"/>
    <cellStyle name="Cálculo 5" xfId="590"/>
    <cellStyle name="Cálculo 5 2" xfId="591"/>
    <cellStyle name="Cálculo 5 2 2" xfId="592"/>
    <cellStyle name="Cálculo 5 2 3" xfId="593"/>
    <cellStyle name="Cálculo 5 3" xfId="594"/>
    <cellStyle name="Cálculo 5 3 2" xfId="595"/>
    <cellStyle name="Cálculo 5 3 3" xfId="596"/>
    <cellStyle name="Cálculo 5 4" xfId="597"/>
    <cellStyle name="Cálculo 5 5" xfId="598"/>
    <cellStyle name="Cálculo 6" xfId="599"/>
    <cellStyle name="Cálculo 7" xfId="600"/>
    <cellStyle name="Cálculo 8" xfId="601"/>
    <cellStyle name="Cálculo 9" xfId="602"/>
    <cellStyle name="Célula de Verificação 10" xfId="603"/>
    <cellStyle name="Célula de Verificação 11" xfId="604"/>
    <cellStyle name="Célula de Verificação 12" xfId="605"/>
    <cellStyle name="Célula de Verificação 13" xfId="606"/>
    <cellStyle name="Célula de Verificação 14" xfId="607"/>
    <cellStyle name="Célula de Verificação 15" xfId="608"/>
    <cellStyle name="Célula de Verificação 2" xfId="23"/>
    <cellStyle name="Célula de Verificação 2 2" xfId="609"/>
    <cellStyle name="Célula de Verificação 2 3" xfId="610"/>
    <cellStyle name="Célula de Verificação 2 4" xfId="611"/>
    <cellStyle name="Célula de Verificação 2 5" xfId="612"/>
    <cellStyle name="Célula de Verificação 3" xfId="613"/>
    <cellStyle name="Célula de Verificação 3 2" xfId="614"/>
    <cellStyle name="Célula de Verificação 3 3" xfId="615"/>
    <cellStyle name="Célula de Verificação 3 4" xfId="616"/>
    <cellStyle name="Célula de Verificação 3 5" xfId="617"/>
    <cellStyle name="Célula de Verificação 4" xfId="618"/>
    <cellStyle name="Célula de Verificação 5" xfId="619"/>
    <cellStyle name="Célula de Verificação 6" xfId="620"/>
    <cellStyle name="Célula de Verificação 7" xfId="621"/>
    <cellStyle name="Célula de Verificação 8" xfId="622"/>
    <cellStyle name="Célula de Verificação 9" xfId="623"/>
    <cellStyle name="Célula Vinculada 10" xfId="624"/>
    <cellStyle name="Célula Vinculada 11" xfId="625"/>
    <cellStyle name="Célula Vinculada 12" xfId="626"/>
    <cellStyle name="Célula Vinculada 13" xfId="627"/>
    <cellStyle name="Célula Vinculada 14" xfId="628"/>
    <cellStyle name="Célula Vinculada 15" xfId="629"/>
    <cellStyle name="Célula Vinculada 2" xfId="24"/>
    <cellStyle name="Célula Vinculada 2 2" xfId="630"/>
    <cellStyle name="Célula Vinculada 2 3" xfId="631"/>
    <cellStyle name="Célula Vinculada 3" xfId="632"/>
    <cellStyle name="Célula Vinculada 3 2" xfId="633"/>
    <cellStyle name="Célula Vinculada 3 3" xfId="634"/>
    <cellStyle name="Célula Vinculada 4" xfId="635"/>
    <cellStyle name="Célula Vinculada 5" xfId="636"/>
    <cellStyle name="Célula Vinculada 6" xfId="637"/>
    <cellStyle name="Célula Vinculada 7" xfId="638"/>
    <cellStyle name="Célula Vinculada 8" xfId="639"/>
    <cellStyle name="Célula Vinculada 9" xfId="640"/>
    <cellStyle name="Ênfase1 10" xfId="641"/>
    <cellStyle name="Ênfase1 11" xfId="642"/>
    <cellStyle name="Ênfase1 12" xfId="643"/>
    <cellStyle name="Ênfase1 13" xfId="644"/>
    <cellStyle name="Ênfase1 14" xfId="645"/>
    <cellStyle name="Ênfase1 15" xfId="646"/>
    <cellStyle name="Ênfase1 2" xfId="25"/>
    <cellStyle name="Ênfase1 2 2" xfId="647"/>
    <cellStyle name="Ênfase1 2 3" xfId="648"/>
    <cellStyle name="Ênfase1 2 4" xfId="649"/>
    <cellStyle name="Ênfase1 2 5" xfId="650"/>
    <cellStyle name="Ênfase1 3" xfId="651"/>
    <cellStyle name="Ênfase1 3 2" xfId="652"/>
    <cellStyle name="Ênfase1 3 3" xfId="653"/>
    <cellStyle name="Ênfase1 3 4" xfId="654"/>
    <cellStyle name="Ênfase1 3 5" xfId="655"/>
    <cellStyle name="Ênfase1 4" xfId="656"/>
    <cellStyle name="Ênfase1 5" xfId="657"/>
    <cellStyle name="Ênfase1 6" xfId="658"/>
    <cellStyle name="Ênfase1 7" xfId="659"/>
    <cellStyle name="Ênfase1 8" xfId="660"/>
    <cellStyle name="Ênfase1 9" xfId="661"/>
    <cellStyle name="Ênfase2 10" xfId="662"/>
    <cellStyle name="Ênfase2 11" xfId="663"/>
    <cellStyle name="Ênfase2 12" xfId="664"/>
    <cellStyle name="Ênfase2 13" xfId="665"/>
    <cellStyle name="Ênfase2 14" xfId="666"/>
    <cellStyle name="Ênfase2 15" xfId="667"/>
    <cellStyle name="Ênfase2 2" xfId="26"/>
    <cellStyle name="Ênfase2 2 2" xfId="668"/>
    <cellStyle name="Ênfase2 2 3" xfId="669"/>
    <cellStyle name="Ênfase2 2 4" xfId="670"/>
    <cellStyle name="Ênfase2 2 5" xfId="671"/>
    <cellStyle name="Ênfase2 3" xfId="672"/>
    <cellStyle name="Ênfase2 3 2" xfId="673"/>
    <cellStyle name="Ênfase2 3 3" xfId="674"/>
    <cellStyle name="Ênfase2 3 4" xfId="675"/>
    <cellStyle name="Ênfase2 3 5" xfId="676"/>
    <cellStyle name="Ênfase2 4" xfId="677"/>
    <cellStyle name="Ênfase2 5" xfId="678"/>
    <cellStyle name="Ênfase2 6" xfId="679"/>
    <cellStyle name="Ênfase2 7" xfId="680"/>
    <cellStyle name="Ênfase2 8" xfId="681"/>
    <cellStyle name="Ênfase2 9" xfId="682"/>
    <cellStyle name="Ênfase3 10" xfId="683"/>
    <cellStyle name="Ênfase3 11" xfId="684"/>
    <cellStyle name="Ênfase3 12" xfId="685"/>
    <cellStyle name="Ênfase3 13" xfId="686"/>
    <cellStyle name="Ênfase3 14" xfId="687"/>
    <cellStyle name="Ênfase3 15" xfId="688"/>
    <cellStyle name="Ênfase3 2" xfId="27"/>
    <cellStyle name="Ênfase3 2 2" xfId="689"/>
    <cellStyle name="Ênfase3 2 3" xfId="690"/>
    <cellStyle name="Ênfase3 2 4" xfId="691"/>
    <cellStyle name="Ênfase3 2 5" xfId="692"/>
    <cellStyle name="Ênfase3 3" xfId="693"/>
    <cellStyle name="Ênfase3 3 2" xfId="694"/>
    <cellStyle name="Ênfase3 3 3" xfId="695"/>
    <cellStyle name="Ênfase3 3 4" xfId="696"/>
    <cellStyle name="Ênfase3 3 5" xfId="697"/>
    <cellStyle name="Ênfase3 4" xfId="698"/>
    <cellStyle name="Ênfase3 5" xfId="699"/>
    <cellStyle name="Ênfase3 6" xfId="700"/>
    <cellStyle name="Ênfase3 7" xfId="701"/>
    <cellStyle name="Ênfase3 8" xfId="702"/>
    <cellStyle name="Ênfase3 9" xfId="703"/>
    <cellStyle name="Ênfase4 10" xfId="704"/>
    <cellStyle name="Ênfase4 11" xfId="705"/>
    <cellStyle name="Ênfase4 12" xfId="706"/>
    <cellStyle name="Ênfase4 13" xfId="707"/>
    <cellStyle name="Ênfase4 14" xfId="708"/>
    <cellStyle name="Ênfase4 15" xfId="709"/>
    <cellStyle name="Ênfase4 2" xfId="28"/>
    <cellStyle name="Ênfase4 2 2" xfId="710"/>
    <cellStyle name="Ênfase4 2 3" xfId="711"/>
    <cellStyle name="Ênfase4 2 4" xfId="712"/>
    <cellStyle name="Ênfase4 2 5" xfId="713"/>
    <cellStyle name="Ênfase4 3" xfId="714"/>
    <cellStyle name="Ênfase4 3 2" xfId="715"/>
    <cellStyle name="Ênfase4 3 3" xfId="716"/>
    <cellStyle name="Ênfase4 3 4" xfId="717"/>
    <cellStyle name="Ênfase4 3 5" xfId="718"/>
    <cellStyle name="Ênfase4 4" xfId="719"/>
    <cellStyle name="Ênfase4 5" xfId="720"/>
    <cellStyle name="Ênfase4 6" xfId="721"/>
    <cellStyle name="Ênfase4 7" xfId="722"/>
    <cellStyle name="Ênfase4 8" xfId="723"/>
    <cellStyle name="Ênfase4 9" xfId="724"/>
    <cellStyle name="Ênfase5 10" xfId="725"/>
    <cellStyle name="Ênfase5 11" xfId="726"/>
    <cellStyle name="Ênfase5 12" xfId="727"/>
    <cellStyle name="Ênfase5 13" xfId="728"/>
    <cellStyle name="Ênfase5 14" xfId="729"/>
    <cellStyle name="Ênfase5 15" xfId="730"/>
    <cellStyle name="Ênfase5 2" xfId="29"/>
    <cellStyle name="Ênfase5 2 2" xfId="731"/>
    <cellStyle name="Ênfase5 2 3" xfId="732"/>
    <cellStyle name="Ênfase5 2 4" xfId="733"/>
    <cellStyle name="Ênfase5 2 5" xfId="734"/>
    <cellStyle name="Ênfase5 3" xfId="735"/>
    <cellStyle name="Ênfase5 3 2" xfId="736"/>
    <cellStyle name="Ênfase5 3 3" xfId="737"/>
    <cellStyle name="Ênfase5 3 4" xfId="738"/>
    <cellStyle name="Ênfase5 3 5" xfId="739"/>
    <cellStyle name="Ênfase5 4" xfId="740"/>
    <cellStyle name="Ênfase5 5" xfId="741"/>
    <cellStyle name="Ênfase5 6" xfId="742"/>
    <cellStyle name="Ênfase5 7" xfId="743"/>
    <cellStyle name="Ênfase5 8" xfId="744"/>
    <cellStyle name="Ênfase5 9" xfId="745"/>
    <cellStyle name="Ênfase6 10" xfId="746"/>
    <cellStyle name="Ênfase6 11" xfId="747"/>
    <cellStyle name="Ênfase6 12" xfId="748"/>
    <cellStyle name="Ênfase6 13" xfId="749"/>
    <cellStyle name="Ênfase6 14" xfId="750"/>
    <cellStyle name="Ênfase6 15" xfId="751"/>
    <cellStyle name="Ênfase6 2" xfId="30"/>
    <cellStyle name="Ênfase6 2 2" xfId="752"/>
    <cellStyle name="Ênfase6 2 3" xfId="753"/>
    <cellStyle name="Ênfase6 2 4" xfId="754"/>
    <cellStyle name="Ênfase6 2 5" xfId="755"/>
    <cellStyle name="Ênfase6 3" xfId="756"/>
    <cellStyle name="Ênfase6 3 2" xfId="757"/>
    <cellStyle name="Ênfase6 3 3" xfId="758"/>
    <cellStyle name="Ênfase6 3 4" xfId="759"/>
    <cellStyle name="Ênfase6 3 5" xfId="760"/>
    <cellStyle name="Ênfase6 4" xfId="761"/>
    <cellStyle name="Ênfase6 5" xfId="762"/>
    <cellStyle name="Ênfase6 6" xfId="763"/>
    <cellStyle name="Ênfase6 7" xfId="764"/>
    <cellStyle name="Ênfase6 8" xfId="765"/>
    <cellStyle name="Ênfase6 9" xfId="766"/>
    <cellStyle name="Entrada 10" xfId="767"/>
    <cellStyle name="Entrada 11" xfId="768"/>
    <cellStyle name="Entrada 12" xfId="769"/>
    <cellStyle name="Entrada 13" xfId="770"/>
    <cellStyle name="Entrada 14" xfId="771"/>
    <cellStyle name="Entrada 15" xfId="772"/>
    <cellStyle name="Entrada 2" xfId="31"/>
    <cellStyle name="Entrada 2 2" xfId="773"/>
    <cellStyle name="Entrada 2 2 2" xfId="774"/>
    <cellStyle name="Entrada 2 2 3" xfId="775"/>
    <cellStyle name="Entrada 2 3" xfId="776"/>
    <cellStyle name="Entrada 2 3 2" xfId="777"/>
    <cellStyle name="Entrada 2 3 3" xfId="778"/>
    <cellStyle name="Entrada 2 4" xfId="779"/>
    <cellStyle name="Entrada 2 5" xfId="780"/>
    <cellStyle name="Entrada 2 6" xfId="781"/>
    <cellStyle name="Entrada 3" xfId="782"/>
    <cellStyle name="Entrada 3 2" xfId="783"/>
    <cellStyle name="Entrada 3 2 2" xfId="784"/>
    <cellStyle name="Entrada 3 2 3" xfId="785"/>
    <cellStyle name="Entrada 3 3" xfId="786"/>
    <cellStyle name="Entrada 3 3 2" xfId="787"/>
    <cellStyle name="Entrada 3 3 3" xfId="788"/>
    <cellStyle name="Entrada 3 4" xfId="789"/>
    <cellStyle name="Entrada 3 5" xfId="790"/>
    <cellStyle name="Entrada 3 6" xfId="791"/>
    <cellStyle name="Entrada 4" xfId="792"/>
    <cellStyle name="Entrada 4 2" xfId="793"/>
    <cellStyle name="Entrada 4 2 2" xfId="794"/>
    <cellStyle name="Entrada 4 2 3" xfId="795"/>
    <cellStyle name="Entrada 4 3" xfId="796"/>
    <cellStyle name="Entrada 4 3 2" xfId="797"/>
    <cellStyle name="Entrada 4 3 3" xfId="798"/>
    <cellStyle name="Entrada 4 4" xfId="799"/>
    <cellStyle name="Entrada 4 5" xfId="800"/>
    <cellStyle name="Entrada 5" xfId="801"/>
    <cellStyle name="Entrada 5 2" xfId="802"/>
    <cellStyle name="Entrada 5 2 2" xfId="803"/>
    <cellStyle name="Entrada 5 2 3" xfId="804"/>
    <cellStyle name="Entrada 5 3" xfId="805"/>
    <cellStyle name="Entrada 5 3 2" xfId="806"/>
    <cellStyle name="Entrada 5 3 3" xfId="807"/>
    <cellStyle name="Entrada 5 4" xfId="808"/>
    <cellStyle name="Entrada 5 5" xfId="809"/>
    <cellStyle name="Entrada 6" xfId="810"/>
    <cellStyle name="Entrada 7" xfId="811"/>
    <cellStyle name="Entrada 8" xfId="812"/>
    <cellStyle name="Entrada 9" xfId="813"/>
    <cellStyle name="Euro" xfId="814"/>
    <cellStyle name="Euro 2" xfId="815"/>
    <cellStyle name="Euro 3" xfId="816"/>
    <cellStyle name="Euro 4" xfId="817"/>
    <cellStyle name="Euro 5" xfId="818"/>
    <cellStyle name="Excel Built-in Excel Built-in Excel Built-in Normal 3" xfId="819"/>
    <cellStyle name="Excel Built-in Excel Built-in Excel Built-in Normal 4 2" xfId="820"/>
    <cellStyle name="Excel Built-in Excel Built-in Excel Built-in Porcentagem 2" xfId="821"/>
    <cellStyle name="Excel Built-in Excel Built-in Excel Built-in Porcentagem 3" xfId="822"/>
    <cellStyle name="Excel Built-in Excel Built-in Excel Built-in Porcentagem 3 2" xfId="823"/>
    <cellStyle name="Excel Built-in Excel Built-in Excel Built-in TableStyleLight1" xfId="824"/>
    <cellStyle name="Excel Built-in Excel Built-in TableStyleLight1" xfId="825"/>
    <cellStyle name="Excel_BuiltIn_20% - Ênfase1 1" xfId="826"/>
    <cellStyle name="Followed Hyperlink" xfId="32"/>
    <cellStyle name="Incorreto 10" xfId="827"/>
    <cellStyle name="Incorreto 11" xfId="828"/>
    <cellStyle name="Incorreto 12" xfId="829"/>
    <cellStyle name="Incorreto 13" xfId="830"/>
    <cellStyle name="Incorreto 14" xfId="831"/>
    <cellStyle name="Incorreto 15" xfId="832"/>
    <cellStyle name="Incorreto 2" xfId="33"/>
    <cellStyle name="Incorreto 2 2" xfId="833"/>
    <cellStyle name="Incorreto 2 3" xfId="834"/>
    <cellStyle name="Incorreto 2 4" xfId="835"/>
    <cellStyle name="Incorreto 2 5" xfId="836"/>
    <cellStyle name="Incorreto 3" xfId="837"/>
    <cellStyle name="Incorreto 3 2" xfId="838"/>
    <cellStyle name="Incorreto 3 3" xfId="839"/>
    <cellStyle name="Incorreto 3 4" xfId="840"/>
    <cellStyle name="Incorreto 3 5" xfId="841"/>
    <cellStyle name="Incorreto 4" xfId="842"/>
    <cellStyle name="Incorreto 5" xfId="843"/>
    <cellStyle name="Incorreto 6" xfId="844"/>
    <cellStyle name="Incorreto 7" xfId="845"/>
    <cellStyle name="Incorreto 8" xfId="846"/>
    <cellStyle name="Incorreto 9" xfId="847"/>
    <cellStyle name="Indefinido" xfId="848"/>
    <cellStyle name="Millares [0]_WDM-1" xfId="34"/>
    <cellStyle name="Millares_WDM-1" xfId="35"/>
    <cellStyle name="Moeda" xfId="82" builtinId="4"/>
    <cellStyle name="Moeda 15" xfId="849"/>
    <cellStyle name="Moeda 2" xfId="36"/>
    <cellStyle name="Moeda 2 2" xfId="850"/>
    <cellStyle name="Moeda 2 2 2" xfId="851"/>
    <cellStyle name="Moeda 2 2 2 2" xfId="852"/>
    <cellStyle name="Moeda 2 2 2 3" xfId="853"/>
    <cellStyle name="Moeda 2 2 3" xfId="854"/>
    <cellStyle name="Moeda 2 2 4" xfId="855"/>
    <cellStyle name="Moeda 2 2 5" xfId="856"/>
    <cellStyle name="Moeda 2 2 6" xfId="857"/>
    <cellStyle name="Moeda 2 2 7" xfId="858"/>
    <cellStyle name="Moeda 2 2 8" xfId="859"/>
    <cellStyle name="Moeda 2 3" xfId="860"/>
    <cellStyle name="Moeda 2 3 2" xfId="861"/>
    <cellStyle name="Moeda 2 3 3" xfId="862"/>
    <cellStyle name="Moeda 2 3 4" xfId="863"/>
    <cellStyle name="Moeda 2 4" xfId="864"/>
    <cellStyle name="Moeda 2 4 2" xfId="865"/>
    <cellStyle name="Moeda 2 4 3" xfId="866"/>
    <cellStyle name="Moeda 2 5" xfId="867"/>
    <cellStyle name="Moeda 2 5 2" xfId="868"/>
    <cellStyle name="Moeda 2 5 3" xfId="869"/>
    <cellStyle name="Moeda 2 6" xfId="870"/>
    <cellStyle name="Moeda 2 6 2" xfId="871"/>
    <cellStyle name="Moeda 2 6 3" xfId="872"/>
    <cellStyle name="Moeda 2 7" xfId="873"/>
    <cellStyle name="Moeda 2 8" xfId="874"/>
    <cellStyle name="Moeda 2 9" xfId="875"/>
    <cellStyle name="Moeda 3" xfId="37"/>
    <cellStyle name="Moeda 3 2" xfId="876"/>
    <cellStyle name="Moeda 3 3" xfId="877"/>
    <cellStyle name="Moeda 3 4" xfId="878"/>
    <cellStyle name="Moeda 3 5" xfId="879"/>
    <cellStyle name="Moeda 4" xfId="38"/>
    <cellStyle name="Moeda 4 2" xfId="880"/>
    <cellStyle name="Moeda 4 3" xfId="881"/>
    <cellStyle name="Moeda 5" xfId="81"/>
    <cellStyle name="Moneda [0]_WDM-1" xfId="39"/>
    <cellStyle name="Moneda_WDM-1" xfId="40"/>
    <cellStyle name="Neutra 10" xfId="882"/>
    <cellStyle name="Neutra 11" xfId="883"/>
    <cellStyle name="Neutra 12" xfId="884"/>
    <cellStyle name="Neutra 13" xfId="885"/>
    <cellStyle name="Neutra 14" xfId="886"/>
    <cellStyle name="Neutra 15" xfId="887"/>
    <cellStyle name="Neutra 2" xfId="41"/>
    <cellStyle name="Neutra 2 2" xfId="888"/>
    <cellStyle name="Neutra 2 3" xfId="889"/>
    <cellStyle name="Neutra 2 4" xfId="890"/>
    <cellStyle name="Neutra 2 5" xfId="891"/>
    <cellStyle name="Neutra 3" xfId="892"/>
    <cellStyle name="Neutra 3 2" xfId="893"/>
    <cellStyle name="Neutra 3 3" xfId="894"/>
    <cellStyle name="Neutra 3 4" xfId="895"/>
    <cellStyle name="Neutra 3 5" xfId="896"/>
    <cellStyle name="Neutra 4" xfId="897"/>
    <cellStyle name="Neutra 5" xfId="898"/>
    <cellStyle name="Neutra 6" xfId="899"/>
    <cellStyle name="Neutra 7" xfId="900"/>
    <cellStyle name="Neutra 8" xfId="901"/>
    <cellStyle name="Neutra 9" xfId="902"/>
    <cellStyle name="Normal" xfId="0" builtinId="0"/>
    <cellStyle name="Normal 10" xfId="903"/>
    <cellStyle name="Normal 10 2" xfId="904"/>
    <cellStyle name="Normal 10 2 2" xfId="905"/>
    <cellStyle name="Normal 10 2 3" xfId="906"/>
    <cellStyle name="Normal 10 3" xfId="907"/>
    <cellStyle name="Normal 10 4" xfId="908"/>
    <cellStyle name="Normal 10 7" xfId="909"/>
    <cellStyle name="Normal 11" xfId="910"/>
    <cellStyle name="Normal 11 2" xfId="911"/>
    <cellStyle name="Normal 12" xfId="912"/>
    <cellStyle name="Normal 12 2" xfId="913"/>
    <cellStyle name="Normal 12 6" xfId="914"/>
    <cellStyle name="Normal 13" xfId="915"/>
    <cellStyle name="Normal 13 2" xfId="916"/>
    <cellStyle name="Normal 13 3" xfId="917"/>
    <cellStyle name="Normal 13 4" xfId="918"/>
    <cellStyle name="Normal 13 5" xfId="919"/>
    <cellStyle name="Normal 14" xfId="920"/>
    <cellStyle name="Normal 14 2" xfId="921"/>
    <cellStyle name="Normal 14 2 2" xfId="922"/>
    <cellStyle name="Normal 14 2 3" xfId="923"/>
    <cellStyle name="Normal 14 3" xfId="924"/>
    <cellStyle name="Normal 14 4" xfId="925"/>
    <cellStyle name="Normal 14 5" xfId="926"/>
    <cellStyle name="Normal 14 6" xfId="927"/>
    <cellStyle name="Normal 15" xfId="928"/>
    <cellStyle name="Normal 15 2" xfId="929"/>
    <cellStyle name="Normal 16" xfId="930"/>
    <cellStyle name="Normal 16 2" xfId="931"/>
    <cellStyle name="Normal 17" xfId="932"/>
    <cellStyle name="Normal 17 2" xfId="933"/>
    <cellStyle name="Normal 17 3" xfId="934"/>
    <cellStyle name="Normal 18" xfId="935"/>
    <cellStyle name="Normal 18 2" xfId="936"/>
    <cellStyle name="Normal 18 3" xfId="937"/>
    <cellStyle name="Normal 18 4" xfId="938"/>
    <cellStyle name="Normal 19" xfId="939"/>
    <cellStyle name="Normal 2" xfId="42"/>
    <cellStyle name="Normal 2 10" xfId="940"/>
    <cellStyle name="Normal 2 10 2" xfId="941"/>
    <cellStyle name="Normal 2 11" xfId="942"/>
    <cellStyle name="Normal 2 12" xfId="943"/>
    <cellStyle name="Normal 2 13" xfId="944"/>
    <cellStyle name="Normal 2 14" xfId="945"/>
    <cellStyle name="Normal 2 15" xfId="946"/>
    <cellStyle name="Normal 2 16" xfId="947"/>
    <cellStyle name="Normal 2 17" xfId="948"/>
    <cellStyle name="Normal 2 18" xfId="949"/>
    <cellStyle name="Normal 2 19" xfId="950"/>
    <cellStyle name="Normal 2 2" xfId="43"/>
    <cellStyle name="Normal 2 2 10" xfId="951"/>
    <cellStyle name="Normal 2 2 2" xfId="44"/>
    <cellStyle name="Normal 2 2 2 2" xfId="952"/>
    <cellStyle name="Normal 2 2 2 3" xfId="953"/>
    <cellStyle name="Normal 2 2 2 4" xfId="954"/>
    <cellStyle name="Normal 2 2 2 5" xfId="955"/>
    <cellStyle name="Normal 2 2 3" xfId="45"/>
    <cellStyle name="Normal 2 2 3 2" xfId="956"/>
    <cellStyle name="Normal 2 2 3 3" xfId="957"/>
    <cellStyle name="Normal 2 2 4" xfId="958"/>
    <cellStyle name="Normal 2 2 5" xfId="959"/>
    <cellStyle name="Normal 2 2 6" xfId="960"/>
    <cellStyle name="Normal 2 2 7" xfId="961"/>
    <cellStyle name="Normal 2 2 8" xfId="962"/>
    <cellStyle name="Normal 2 2 9" xfId="963"/>
    <cellStyle name="Normal 2 20" xfId="964"/>
    <cellStyle name="Normal 2 21" xfId="965"/>
    <cellStyle name="Normal 2 22" xfId="966"/>
    <cellStyle name="Normal 2 3" xfId="46"/>
    <cellStyle name="Normal 2 3 2" xfId="967"/>
    <cellStyle name="Normal 2 3 3" xfId="968"/>
    <cellStyle name="Normal 2 3 4" xfId="969"/>
    <cellStyle name="Normal 2 3 5" xfId="970"/>
    <cellStyle name="Normal 2 3 6" xfId="971"/>
    <cellStyle name="Normal 2 3 7" xfId="972"/>
    <cellStyle name="Normal 2 4" xfId="973"/>
    <cellStyle name="Normal 2 4 2" xfId="974"/>
    <cellStyle name="Normal 2 5" xfId="975"/>
    <cellStyle name="Normal 2 5 2" xfId="976"/>
    <cellStyle name="Normal 2 6" xfId="977"/>
    <cellStyle name="Normal 2 6 2" xfId="978"/>
    <cellStyle name="Normal 2 6 3" xfId="979"/>
    <cellStyle name="Normal 2 7" xfId="980"/>
    <cellStyle name="Normal 2 7 2" xfId="981"/>
    <cellStyle name="Normal 2 7 3" xfId="982"/>
    <cellStyle name="Normal 2 7 4" xfId="983"/>
    <cellStyle name="Normal 2 7 5" xfId="984"/>
    <cellStyle name="Normal 2 8" xfId="985"/>
    <cellStyle name="Normal 2 9" xfId="986"/>
    <cellStyle name="Normal 2 9 16" xfId="987"/>
    <cellStyle name="Normal 2 9 2" xfId="988"/>
    <cellStyle name="Normal 2 9 3" xfId="989"/>
    <cellStyle name="Normal 2_CGR_GRL_900_MC_050_R0" xfId="990"/>
    <cellStyle name="Normal 20" xfId="991"/>
    <cellStyle name="Normal 20 2" xfId="992"/>
    <cellStyle name="Normal 20 3" xfId="993"/>
    <cellStyle name="Normal 21" xfId="994"/>
    <cellStyle name="Normal 21 2" xfId="995"/>
    <cellStyle name="Normal 21 3" xfId="996"/>
    <cellStyle name="Normal 22" xfId="997"/>
    <cellStyle name="Normal 22 2" xfId="998"/>
    <cellStyle name="Normal 23" xfId="999"/>
    <cellStyle name="Normal 23 2" xfId="1000"/>
    <cellStyle name="Normal 23 3" xfId="1001"/>
    <cellStyle name="Normal 23 4" xfId="1002"/>
    <cellStyle name="Normal 23 5" xfId="1003"/>
    <cellStyle name="Normal 23 6" xfId="1004"/>
    <cellStyle name="Normal 23 7" xfId="1005"/>
    <cellStyle name="Normal 23 8" xfId="1006"/>
    <cellStyle name="Normal 24" xfId="1007"/>
    <cellStyle name="Normal 24 2" xfId="1008"/>
    <cellStyle name="Normal 24 3" xfId="1009"/>
    <cellStyle name="Normal 24 4" xfId="1010"/>
    <cellStyle name="Normal 25" xfId="1011"/>
    <cellStyle name="Normal 25 2" xfId="1012"/>
    <cellStyle name="Normal 26" xfId="1013"/>
    <cellStyle name="Normal 26 2" xfId="1014"/>
    <cellStyle name="Normal 27" xfId="1015"/>
    <cellStyle name="Normal 27 2" xfId="1016"/>
    <cellStyle name="Normal 27 3" xfId="1017"/>
    <cellStyle name="Normal 27 4" xfId="1018"/>
    <cellStyle name="Normal 27 5" xfId="1019"/>
    <cellStyle name="Normal 27 6" xfId="1020"/>
    <cellStyle name="Normal 28" xfId="1021"/>
    <cellStyle name="Normal 28 2" xfId="1022"/>
    <cellStyle name="Normal 28 3" xfId="1023"/>
    <cellStyle name="Normal 28 4" xfId="1024"/>
    <cellStyle name="Normal 28 5" xfId="1025"/>
    <cellStyle name="Normal 28 6" xfId="1026"/>
    <cellStyle name="Normal 29" xfId="1027"/>
    <cellStyle name="Normal 29 2" xfId="1028"/>
    <cellStyle name="Normal 29 3" xfId="1029"/>
    <cellStyle name="Normal 29 4" xfId="1030"/>
    <cellStyle name="Normal 29 5" xfId="1031"/>
    <cellStyle name="Normal 29 6" xfId="1032"/>
    <cellStyle name="Normal 29 7" xfId="1033"/>
    <cellStyle name="Normal 3" xfId="47"/>
    <cellStyle name="Normal 3 10" xfId="1034"/>
    <cellStyle name="Normal 3 11" xfId="1035"/>
    <cellStyle name="Normal 3 12" xfId="1036"/>
    <cellStyle name="Normal 3 13" xfId="1037"/>
    <cellStyle name="Normal 3 14" xfId="1038"/>
    <cellStyle name="Normal 3 15" xfId="1039"/>
    <cellStyle name="Normal 3 16" xfId="1040"/>
    <cellStyle name="Normal 3 17" xfId="1041"/>
    <cellStyle name="Normal 3 18" xfId="1042"/>
    <cellStyle name="Normal 3 19" xfId="1043"/>
    <cellStyle name="Normal 3 2" xfId="1044"/>
    <cellStyle name="Normal 3 2 10" xfId="1045"/>
    <cellStyle name="Normal 3 2 2" xfId="1046"/>
    <cellStyle name="Normal 3 2 2 2" xfId="1047"/>
    <cellStyle name="Normal 3 2 2 3" xfId="1048"/>
    <cellStyle name="Normal 3 2 2 4" xfId="1049"/>
    <cellStyle name="Normal 3 2 2 5" xfId="1050"/>
    <cellStyle name="Normal 3 2 3" xfId="1051"/>
    <cellStyle name="Normal 3 2 4" xfId="1052"/>
    <cellStyle name="Normal 3 2 5" xfId="1053"/>
    <cellStyle name="Normal 3 2 6" xfId="1054"/>
    <cellStyle name="Normal 3 2 7" xfId="1055"/>
    <cellStyle name="Normal 3 2 8" xfId="1056"/>
    <cellStyle name="Normal 3 2 9" xfId="1057"/>
    <cellStyle name="Normal 3 20" xfId="1058"/>
    <cellStyle name="Normal 3 3" xfId="1059"/>
    <cellStyle name="Normal 3 4" xfId="1060"/>
    <cellStyle name="Normal 3 5" xfId="1061"/>
    <cellStyle name="Normal 3 6" xfId="1062"/>
    <cellStyle name="Normal 3 7" xfId="1063"/>
    <cellStyle name="Normal 3 8" xfId="1064"/>
    <cellStyle name="Normal 3 9" xfId="1065"/>
    <cellStyle name="Normal 3_Atualizado" xfId="1066"/>
    <cellStyle name="Normal 30" xfId="1067"/>
    <cellStyle name="Normal 30 2" xfId="1068"/>
    <cellStyle name="Normal 30 3" xfId="1069"/>
    <cellStyle name="Normal 30 4" xfId="1070"/>
    <cellStyle name="Normal 30 5" xfId="1071"/>
    <cellStyle name="Normal 30 6" xfId="1072"/>
    <cellStyle name="Normal 30 7" xfId="1073"/>
    <cellStyle name="Normal 31" xfId="1074"/>
    <cellStyle name="Normal 31 2" xfId="1075"/>
    <cellStyle name="Normal 31 3" xfId="1076"/>
    <cellStyle name="Normal 31 4" xfId="1077"/>
    <cellStyle name="Normal 31 5" xfId="1078"/>
    <cellStyle name="Normal 31 6" xfId="1079"/>
    <cellStyle name="Normal 32" xfId="1080"/>
    <cellStyle name="Normal 32 2" xfId="1081"/>
    <cellStyle name="Normal 32 3" xfId="1082"/>
    <cellStyle name="Normal 32 4" xfId="1083"/>
    <cellStyle name="Normal 32 5" xfId="1084"/>
    <cellStyle name="Normal 32 6" xfId="1085"/>
    <cellStyle name="Normal 33" xfId="1086"/>
    <cellStyle name="Normal 33 2" xfId="1087"/>
    <cellStyle name="Normal 33 3" xfId="1088"/>
    <cellStyle name="Normal 33 4" xfId="1089"/>
    <cellStyle name="Normal 33 5" xfId="1090"/>
    <cellStyle name="Normal 33 6" xfId="1091"/>
    <cellStyle name="Normal 34" xfId="1092"/>
    <cellStyle name="Normal 34 2" xfId="1093"/>
    <cellStyle name="Normal 34 3" xfId="1094"/>
    <cellStyle name="Normal 34 4" xfId="1095"/>
    <cellStyle name="Normal 34 5" xfId="1096"/>
    <cellStyle name="Normal 34 6" xfId="1097"/>
    <cellStyle name="Normal 35" xfId="1098"/>
    <cellStyle name="Normal 35 2" xfId="1099"/>
    <cellStyle name="Normal 35 3" xfId="1100"/>
    <cellStyle name="Normal 35 4" xfId="1101"/>
    <cellStyle name="Normal 35 5" xfId="1102"/>
    <cellStyle name="Normal 35 6" xfId="1103"/>
    <cellStyle name="Normal 36" xfId="1104"/>
    <cellStyle name="Normal 36 2" xfId="1105"/>
    <cellStyle name="Normal 36 3" xfId="1106"/>
    <cellStyle name="Normal 36 4" xfId="1107"/>
    <cellStyle name="Normal 36 5" xfId="1108"/>
    <cellStyle name="Normal 36 6" xfId="1109"/>
    <cellStyle name="Normal 37" xfId="1110"/>
    <cellStyle name="Normal 37 2" xfId="1111"/>
    <cellStyle name="Normal 37 3" xfId="1112"/>
    <cellStyle name="Normal 37 4" xfId="1113"/>
    <cellStyle name="Normal 37 5" xfId="1114"/>
    <cellStyle name="Normal 37 6" xfId="1115"/>
    <cellStyle name="Normal 38" xfId="1116"/>
    <cellStyle name="Normal 38 2" xfId="1117"/>
    <cellStyle name="Normal 38 3" xfId="1118"/>
    <cellStyle name="Normal 38 4" xfId="1119"/>
    <cellStyle name="Normal 38 5" xfId="1120"/>
    <cellStyle name="Normal 38 6" xfId="1121"/>
    <cellStyle name="Normal 39" xfId="1122"/>
    <cellStyle name="Normal 39 2" xfId="1123"/>
    <cellStyle name="Normal 39 3" xfId="1124"/>
    <cellStyle name="Normal 39 4" xfId="1125"/>
    <cellStyle name="Normal 39 5" xfId="1126"/>
    <cellStyle name="Normal 39 6" xfId="1127"/>
    <cellStyle name="Normal 4" xfId="48"/>
    <cellStyle name="Normal 4 2" xfId="1128"/>
    <cellStyle name="Normal 4 2 2" xfId="1129"/>
    <cellStyle name="Normal 4 2 2 2" xfId="1130"/>
    <cellStyle name="Normal 4 2 2 3" xfId="1131"/>
    <cellStyle name="Normal 4 2 3" xfId="1132"/>
    <cellStyle name="Normal 4 2 4" xfId="1133"/>
    <cellStyle name="Normal 4 2 5" xfId="1134"/>
    <cellStyle name="Normal 4 2 6" xfId="1135"/>
    <cellStyle name="Normal 4 2 7" xfId="1136"/>
    <cellStyle name="Normal 4 3" xfId="1137"/>
    <cellStyle name="Normal 4 4" xfId="1138"/>
    <cellStyle name="Normal 4 5" xfId="1139"/>
    <cellStyle name="Normal 4 6" xfId="1140"/>
    <cellStyle name="Normal 4 7" xfId="1141"/>
    <cellStyle name="Normal 4 8" xfId="1142"/>
    <cellStyle name="Normal 4 9" xfId="1143"/>
    <cellStyle name="Normal 4_Cópia de Orçamento SBTT" xfId="1144"/>
    <cellStyle name="Normal 40" xfId="1145"/>
    <cellStyle name="Normal 40 2" xfId="1146"/>
    <cellStyle name="Normal 40 3" xfId="1147"/>
    <cellStyle name="Normal 40 4" xfId="1148"/>
    <cellStyle name="Normal 40 5" xfId="1149"/>
    <cellStyle name="Normal 40 6" xfId="1150"/>
    <cellStyle name="Normal 41" xfId="1151"/>
    <cellStyle name="Normal 41 2" xfId="1152"/>
    <cellStyle name="Normal 41 3" xfId="1153"/>
    <cellStyle name="Normal 41 4" xfId="1154"/>
    <cellStyle name="Normal 41 5" xfId="1155"/>
    <cellStyle name="Normal 41 6" xfId="1156"/>
    <cellStyle name="Normal 42" xfId="1157"/>
    <cellStyle name="Normal 42 2" xfId="1158"/>
    <cellStyle name="Normal 42 3" xfId="1159"/>
    <cellStyle name="Normal 42 4" xfId="1160"/>
    <cellStyle name="Normal 42 5" xfId="1161"/>
    <cellStyle name="Normal 42 6" xfId="1162"/>
    <cellStyle name="Normal 43" xfId="1163"/>
    <cellStyle name="Normal 43 2" xfId="1164"/>
    <cellStyle name="Normal 43 3" xfId="1165"/>
    <cellStyle name="Normal 43 4" xfId="1166"/>
    <cellStyle name="Normal 43 5" xfId="1167"/>
    <cellStyle name="Normal 43 6" xfId="1168"/>
    <cellStyle name="Normal 44" xfId="1169"/>
    <cellStyle name="Normal 44 2" xfId="1170"/>
    <cellStyle name="Normal 44 3" xfId="1171"/>
    <cellStyle name="Normal 44 4" xfId="1172"/>
    <cellStyle name="Normal 44 5" xfId="1173"/>
    <cellStyle name="Normal 44 6" xfId="1174"/>
    <cellStyle name="Normal 45" xfId="1175"/>
    <cellStyle name="Normal 45 2" xfId="1176"/>
    <cellStyle name="Normal 45 3" xfId="1177"/>
    <cellStyle name="Normal 45 4" xfId="1178"/>
    <cellStyle name="Normal 45 5" xfId="1179"/>
    <cellStyle name="Normal 45 6" xfId="1180"/>
    <cellStyle name="Normal 46" xfId="1181"/>
    <cellStyle name="Normal 46 2" xfId="1182"/>
    <cellStyle name="Normal 46 3" xfId="1183"/>
    <cellStyle name="Normal 46 4" xfId="1184"/>
    <cellStyle name="Normal 46 5" xfId="1185"/>
    <cellStyle name="Normal 46 6" xfId="1186"/>
    <cellStyle name="Normal 47" xfId="1187"/>
    <cellStyle name="Normal 47 2" xfId="1188"/>
    <cellStyle name="Normal 48" xfId="1189"/>
    <cellStyle name="Normal 48 2" xfId="1190"/>
    <cellStyle name="Normal 49" xfId="1191"/>
    <cellStyle name="Normal 49 2" xfId="1192"/>
    <cellStyle name="Normal 5" xfId="2"/>
    <cellStyle name="Normal 5 2" xfId="1193"/>
    <cellStyle name="Normal 5 2 2" xfId="1194"/>
    <cellStyle name="Normal 5 2 3" xfId="1195"/>
    <cellStyle name="Normal 5 3" xfId="1196"/>
    <cellStyle name="Normal 5 4" xfId="1197"/>
    <cellStyle name="Normal 5 5" xfId="1198"/>
    <cellStyle name="Normal 5 6" xfId="1199"/>
    <cellStyle name="Normal 5 7" xfId="1200"/>
    <cellStyle name="Normal 5 8" xfId="1201"/>
    <cellStyle name="Normal 5 9" xfId="1202"/>
    <cellStyle name="Normal 50" xfId="1203"/>
    <cellStyle name="Normal 51" xfId="1204"/>
    <cellStyle name="Normal 52" xfId="1205"/>
    <cellStyle name="Normal 54" xfId="1206"/>
    <cellStyle name="Normal 56" xfId="1207"/>
    <cellStyle name="Normal 58" xfId="1208"/>
    <cellStyle name="Normal 6" xfId="49"/>
    <cellStyle name="Normal 6 2" xfId="1209"/>
    <cellStyle name="Normal 6 2 2" xfId="1210"/>
    <cellStyle name="Normal 6 2 3" xfId="1211"/>
    <cellStyle name="Normal 6 2 4" xfId="1212"/>
    <cellStyle name="Normal 6 2 5" xfId="1213"/>
    <cellStyle name="Normal 6 2 6" xfId="1214"/>
    <cellStyle name="Normal 6 2 7" xfId="1215"/>
    <cellStyle name="Normal 60" xfId="1216"/>
    <cellStyle name="Normal 62" xfId="1217"/>
    <cellStyle name="Normal 7" xfId="1218"/>
    <cellStyle name="Normal 7 2" xfId="1219"/>
    <cellStyle name="Normal 7 2 2" xfId="1220"/>
    <cellStyle name="Normal 7 2 3" xfId="1221"/>
    <cellStyle name="Normal 7 2 4" xfId="1222"/>
    <cellStyle name="Normal 7 2 5" xfId="1223"/>
    <cellStyle name="Normal 7 2 6" xfId="1224"/>
    <cellStyle name="Normal 7 3" xfId="1225"/>
    <cellStyle name="Normal 7 3 2" xfId="1226"/>
    <cellStyle name="Normal 7 3 3" xfId="1227"/>
    <cellStyle name="Normal 8" xfId="1228"/>
    <cellStyle name="Normal 8 2" xfId="1229"/>
    <cellStyle name="Normal 8 2 2" xfId="1230"/>
    <cellStyle name="Normal 8 2 3" xfId="1231"/>
    <cellStyle name="Normal 8 2 4" xfId="1232"/>
    <cellStyle name="Normal 8 2 5" xfId="1233"/>
    <cellStyle name="Normal 8 3" xfId="1234"/>
    <cellStyle name="Normal 8 4" xfId="1235"/>
    <cellStyle name="Normal 8 5" xfId="1236"/>
    <cellStyle name="Normal 8 6" xfId="1237"/>
    <cellStyle name="Normal 8 7" xfId="1238"/>
    <cellStyle name="Normal 8 8" xfId="1239"/>
    <cellStyle name="Normal 8 9" xfId="1240"/>
    <cellStyle name="Normal 9" xfId="1241"/>
    <cellStyle name="Normal 9 2" xfId="1242"/>
    <cellStyle name="Normal 9 3" xfId="1243"/>
    <cellStyle name="Normal 9 4" xfId="1244"/>
    <cellStyle name="Normal 9 5" xfId="1245"/>
    <cellStyle name="Normal_Pesquisa no referencial 10 de maio de 2013" xfId="79"/>
    <cellStyle name="Nota 10" xfId="1246"/>
    <cellStyle name="Nota 11" xfId="1247"/>
    <cellStyle name="Nota 12" xfId="1248"/>
    <cellStyle name="Nota 13" xfId="1249"/>
    <cellStyle name="Nota 14" xfId="1250"/>
    <cellStyle name="Nota 15" xfId="1251"/>
    <cellStyle name="Nota 16" xfId="1252"/>
    <cellStyle name="Nota 2" xfId="50"/>
    <cellStyle name="Nota 2 10" xfId="1253"/>
    <cellStyle name="Nota 2 11" xfId="1254"/>
    <cellStyle name="Nota 2 12" xfId="1255"/>
    <cellStyle name="Nota 2 2" xfId="1256"/>
    <cellStyle name="Nota 2 2 2" xfId="1257"/>
    <cellStyle name="Nota 2 2 2 2" xfId="1258"/>
    <cellStyle name="Nota 2 2 2 3" xfId="1259"/>
    <cellStyle name="Nota 2 2 3" xfId="1260"/>
    <cellStyle name="Nota 2 2 3 2" xfId="1261"/>
    <cellStyle name="Nota 2 2 3 3" xfId="1262"/>
    <cellStyle name="Nota 2 2 4" xfId="1263"/>
    <cellStyle name="Nota 2 2 4 2" xfId="1264"/>
    <cellStyle name="Nota 2 2 4 3" xfId="1265"/>
    <cellStyle name="Nota 2 2 5" xfId="1266"/>
    <cellStyle name="Nota 2 2 6" xfId="1267"/>
    <cellStyle name="Nota 2 3" xfId="1268"/>
    <cellStyle name="Nota 2 3 2" xfId="1269"/>
    <cellStyle name="Nota 2 3 2 2" xfId="1270"/>
    <cellStyle name="Nota 2 3 2 3" xfId="1271"/>
    <cellStyle name="Nota 2 3 3" xfId="1272"/>
    <cellStyle name="Nota 2 3 3 2" xfId="1273"/>
    <cellStyle name="Nota 2 3 3 3" xfId="1274"/>
    <cellStyle name="Nota 2 3 4" xfId="1275"/>
    <cellStyle name="Nota 2 3 4 2" xfId="1276"/>
    <cellStyle name="Nota 2 3 4 3" xfId="1277"/>
    <cellStyle name="Nota 2 3 5" xfId="1278"/>
    <cellStyle name="Nota 2 3 6" xfId="1279"/>
    <cellStyle name="Nota 2 4" xfId="1280"/>
    <cellStyle name="Nota 2 4 2" xfId="1281"/>
    <cellStyle name="Nota 2 4 2 2" xfId="1282"/>
    <cellStyle name="Nota 2 4 2 3" xfId="1283"/>
    <cellStyle name="Nota 2 4 3" xfId="1284"/>
    <cellStyle name="Nota 2 4 3 2" xfId="1285"/>
    <cellStyle name="Nota 2 4 3 3" xfId="1286"/>
    <cellStyle name="Nota 2 4 4" xfId="1287"/>
    <cellStyle name="Nota 2 4 4 2" xfId="1288"/>
    <cellStyle name="Nota 2 4 4 3" xfId="1289"/>
    <cellStyle name="Nota 2 4 5" xfId="1290"/>
    <cellStyle name="Nota 2 4 6" xfId="1291"/>
    <cellStyle name="Nota 2 5" xfId="1292"/>
    <cellStyle name="Nota 2 5 2" xfId="1293"/>
    <cellStyle name="Nota 2 5 2 2" xfId="1294"/>
    <cellStyle name="Nota 2 5 2 3" xfId="1295"/>
    <cellStyle name="Nota 2 5 3" xfId="1296"/>
    <cellStyle name="Nota 2 5 3 2" xfId="1297"/>
    <cellStyle name="Nota 2 5 3 3" xfId="1298"/>
    <cellStyle name="Nota 2 5 4" xfId="1299"/>
    <cellStyle name="Nota 2 5 4 2" xfId="1300"/>
    <cellStyle name="Nota 2 5 4 3" xfId="1301"/>
    <cellStyle name="Nota 2 5 5" xfId="1302"/>
    <cellStyle name="Nota 2 5 6" xfId="1303"/>
    <cellStyle name="Nota 2 6" xfId="1304"/>
    <cellStyle name="Nota 2 6 2" xfId="1305"/>
    <cellStyle name="Nota 2 6 2 2" xfId="1306"/>
    <cellStyle name="Nota 2 6 2 3" xfId="1307"/>
    <cellStyle name="Nota 2 6 3" xfId="1308"/>
    <cellStyle name="Nota 2 6 3 2" xfId="1309"/>
    <cellStyle name="Nota 2 6 3 3" xfId="1310"/>
    <cellStyle name="Nota 2 6 4" xfId="1311"/>
    <cellStyle name="Nota 2 6 4 2" xfId="1312"/>
    <cellStyle name="Nota 2 6 4 3" xfId="1313"/>
    <cellStyle name="Nota 2 6 5" xfId="1314"/>
    <cellStyle name="Nota 2 6 6" xfId="1315"/>
    <cellStyle name="Nota 2 7" xfId="1316"/>
    <cellStyle name="Nota 2 7 2" xfId="1317"/>
    <cellStyle name="Nota 2 7 3" xfId="1318"/>
    <cellStyle name="Nota 2 8" xfId="1319"/>
    <cellStyle name="Nota 2 8 2" xfId="1320"/>
    <cellStyle name="Nota 2 8 3" xfId="1321"/>
    <cellStyle name="Nota 2 9" xfId="1322"/>
    <cellStyle name="Nota 2 9 2" xfId="1323"/>
    <cellStyle name="Nota 2 9 3" xfId="1324"/>
    <cellStyle name="Nota 3" xfId="1325"/>
    <cellStyle name="Nota 3 2" xfId="1326"/>
    <cellStyle name="Nota 3 2 2" xfId="1327"/>
    <cellStyle name="Nota 3 2 2 2" xfId="1328"/>
    <cellStyle name="Nota 3 2 2 3" xfId="1329"/>
    <cellStyle name="Nota 3 2 3" xfId="1330"/>
    <cellStyle name="Nota 3 2 3 2" xfId="1331"/>
    <cellStyle name="Nota 3 2 3 3" xfId="1332"/>
    <cellStyle name="Nota 3 2 4" xfId="1333"/>
    <cellStyle name="Nota 3 2 4 2" xfId="1334"/>
    <cellStyle name="Nota 3 2 4 3" xfId="1335"/>
    <cellStyle name="Nota 3 2 5" xfId="1336"/>
    <cellStyle name="Nota 3 2 6" xfId="1337"/>
    <cellStyle name="Nota 3 3" xfId="1338"/>
    <cellStyle name="Nota 3 3 2" xfId="1339"/>
    <cellStyle name="Nota 3 3 3" xfId="1340"/>
    <cellStyle name="Nota 3 4" xfId="1341"/>
    <cellStyle name="Nota 3 4 2" xfId="1342"/>
    <cellStyle name="Nota 3 4 3" xfId="1343"/>
    <cellStyle name="Nota 3 5" xfId="1344"/>
    <cellStyle name="Nota 3 5 2" xfId="1345"/>
    <cellStyle name="Nota 3 5 3" xfId="1346"/>
    <cellStyle name="Nota 3 6" xfId="1347"/>
    <cellStyle name="Nota 3 7" xfId="1348"/>
    <cellStyle name="Nota 3 8" xfId="1349"/>
    <cellStyle name="Nota 4" xfId="1350"/>
    <cellStyle name="Nota 4 2" xfId="1351"/>
    <cellStyle name="Nota 4 2 2" xfId="1352"/>
    <cellStyle name="Nota 4 2 2 2" xfId="1353"/>
    <cellStyle name="Nota 4 2 2 3" xfId="1354"/>
    <cellStyle name="Nota 4 2 3" xfId="1355"/>
    <cellStyle name="Nota 4 2 3 2" xfId="1356"/>
    <cellStyle name="Nota 4 2 3 3" xfId="1357"/>
    <cellStyle name="Nota 4 2 4" xfId="1358"/>
    <cellStyle name="Nota 4 2 4 2" xfId="1359"/>
    <cellStyle name="Nota 4 2 4 3" xfId="1360"/>
    <cellStyle name="Nota 4 2 5" xfId="1361"/>
    <cellStyle name="Nota 4 2 6" xfId="1362"/>
    <cellStyle name="Nota 4 3" xfId="1363"/>
    <cellStyle name="Nota 4 3 2" xfId="1364"/>
    <cellStyle name="Nota 4 3 3" xfId="1365"/>
    <cellStyle name="Nota 4 4" xfId="1366"/>
    <cellStyle name="Nota 4 4 2" xfId="1367"/>
    <cellStyle name="Nota 4 4 3" xfId="1368"/>
    <cellStyle name="Nota 4 5" xfId="1369"/>
    <cellStyle name="Nota 4 5 2" xfId="1370"/>
    <cellStyle name="Nota 4 5 3" xfId="1371"/>
    <cellStyle name="Nota 4 6" xfId="1372"/>
    <cellStyle name="Nota 4 7" xfId="1373"/>
    <cellStyle name="Nota 5" xfId="1374"/>
    <cellStyle name="Nota 5 2" xfId="1375"/>
    <cellStyle name="Nota 5 2 2" xfId="1376"/>
    <cellStyle name="Nota 5 2 3" xfId="1377"/>
    <cellStyle name="Nota 5 3" xfId="1378"/>
    <cellStyle name="Nota 5 3 2" xfId="1379"/>
    <cellStyle name="Nota 5 3 3" xfId="1380"/>
    <cellStyle name="Nota 5 4" xfId="1381"/>
    <cellStyle name="Nota 5 4 2" xfId="1382"/>
    <cellStyle name="Nota 5 4 3" xfId="1383"/>
    <cellStyle name="Nota 5 5" xfId="1384"/>
    <cellStyle name="Nota 5 6" xfId="1385"/>
    <cellStyle name="Nota 6" xfId="1386"/>
    <cellStyle name="Nota 6 2" xfId="1387"/>
    <cellStyle name="Nota 6 2 2" xfId="1388"/>
    <cellStyle name="Nota 6 2 3" xfId="1389"/>
    <cellStyle name="Nota 6 3" xfId="1390"/>
    <cellStyle name="Nota 6 3 2" xfId="1391"/>
    <cellStyle name="Nota 6 3 3" xfId="1392"/>
    <cellStyle name="Nota 6 4" xfId="1393"/>
    <cellStyle name="Nota 6 4 2" xfId="1394"/>
    <cellStyle name="Nota 6 4 3" xfId="1395"/>
    <cellStyle name="Nota 6 5" xfId="1396"/>
    <cellStyle name="Nota 6 6" xfId="1397"/>
    <cellStyle name="Nota 7" xfId="1398"/>
    <cellStyle name="Nota 8" xfId="1399"/>
    <cellStyle name="Nota 9" xfId="1400"/>
    <cellStyle name="padroes" xfId="1401"/>
    <cellStyle name="padroes 2" xfId="1402"/>
    <cellStyle name="padroes 2 2" xfId="1403"/>
    <cellStyle name="padroes 2 2 2" xfId="1404"/>
    <cellStyle name="padroes 2 3" xfId="1405"/>
    <cellStyle name="padroes 2 3 2" xfId="1406"/>
    <cellStyle name="padroes 2 4" xfId="1407"/>
    <cellStyle name="padroes 3" xfId="1408"/>
    <cellStyle name="padroes 3 2" xfId="1409"/>
    <cellStyle name="padroes 3 2 2" xfId="1410"/>
    <cellStyle name="padroes 3 3" xfId="1411"/>
    <cellStyle name="padroes 3 3 2" xfId="1412"/>
    <cellStyle name="padroes 3 4" xfId="1413"/>
    <cellStyle name="padroes 4" xfId="1414"/>
    <cellStyle name="padroes 4 2" xfId="1415"/>
    <cellStyle name="padroes 5" xfId="1416"/>
    <cellStyle name="padroes 5 2" xfId="1417"/>
    <cellStyle name="padroes 5 3" xfId="1418"/>
    <cellStyle name="padroes 5 4" xfId="1419"/>
    <cellStyle name="padroes 5 4 2" xfId="1420"/>
    <cellStyle name="padroes 5 4 3" xfId="1421"/>
    <cellStyle name="padroes 5 5" xfId="1422"/>
    <cellStyle name="padroes 5 5 2" xfId="1423"/>
    <cellStyle name="padroes 5 5 3" xfId="1424"/>
    <cellStyle name="padroes 5 6" xfId="1425"/>
    <cellStyle name="padroes 5 7" xfId="1426"/>
    <cellStyle name="padroes 6" xfId="1427"/>
    <cellStyle name="Percent 2" xfId="1428"/>
    <cellStyle name="Percentagem 2" xfId="51"/>
    <cellStyle name="planilhas" xfId="1429"/>
    <cellStyle name="Porcentagem" xfId="83" builtinId="5"/>
    <cellStyle name="Porcentagem 10" xfId="1430"/>
    <cellStyle name="Porcentagem 2" xfId="52"/>
    <cellStyle name="Porcentagem 2 10" xfId="1431"/>
    <cellStyle name="Porcentagem 2 11" xfId="1432"/>
    <cellStyle name="Porcentagem 2 12" xfId="1433"/>
    <cellStyle name="Porcentagem 2 13" xfId="1434"/>
    <cellStyle name="Porcentagem 2 14" xfId="1435"/>
    <cellStyle name="Porcentagem 2 15" xfId="1436"/>
    <cellStyle name="Porcentagem 2 16" xfId="1437"/>
    <cellStyle name="Porcentagem 2 17" xfId="1438"/>
    <cellStyle name="Porcentagem 2 18" xfId="1439"/>
    <cellStyle name="Porcentagem 2 19" xfId="1440"/>
    <cellStyle name="Porcentagem 2 2" xfId="1441"/>
    <cellStyle name="Porcentagem 2 2 2" xfId="1442"/>
    <cellStyle name="Porcentagem 2 2 3" xfId="1443"/>
    <cellStyle name="Porcentagem 2 2 4" xfId="1444"/>
    <cellStyle name="Porcentagem 2 2 5" xfId="1445"/>
    <cellStyle name="Porcentagem 2 3" xfId="1446"/>
    <cellStyle name="Porcentagem 2 3 2" xfId="1447"/>
    <cellStyle name="Porcentagem 2 3 3" xfId="1448"/>
    <cellStyle name="Porcentagem 2 3 4" xfId="1449"/>
    <cellStyle name="Porcentagem 2 3 5" xfId="1450"/>
    <cellStyle name="Porcentagem 2 4" xfId="1451"/>
    <cellStyle name="Porcentagem 2 5" xfId="1452"/>
    <cellStyle name="Porcentagem 2 6" xfId="1453"/>
    <cellStyle name="Porcentagem 2 7" xfId="1454"/>
    <cellStyle name="Porcentagem 2 8" xfId="1455"/>
    <cellStyle name="Porcentagem 2 9" xfId="1456"/>
    <cellStyle name="Porcentagem 3" xfId="53"/>
    <cellStyle name="Porcentagem 3 2" xfId="1457"/>
    <cellStyle name="Porcentagem 3 2 2" xfId="1458"/>
    <cellStyle name="Porcentagem 3 2 3" xfId="1459"/>
    <cellStyle name="Porcentagem 3 2 4" xfId="1460"/>
    <cellStyle name="Porcentagem 3 2 5" xfId="1461"/>
    <cellStyle name="Porcentagem 3 3" xfId="1462"/>
    <cellStyle name="Porcentagem 3 4" xfId="1463"/>
    <cellStyle name="Porcentagem 3 5" xfId="1464"/>
    <cellStyle name="Porcentagem 4" xfId="80"/>
    <cellStyle name="Porcentagem 4 2" xfId="1465"/>
    <cellStyle name="Porcentagem 4 3" xfId="1466"/>
    <cellStyle name="Porcentagem 5" xfId="1467"/>
    <cellStyle name="Porcentagem 5 2" xfId="1468"/>
    <cellStyle name="Porcentagem 5 2 2" xfId="1469"/>
    <cellStyle name="Porcentagem 5 2 3" xfId="1470"/>
    <cellStyle name="Porcentagem 6" xfId="1471"/>
    <cellStyle name="Porcentagem 7" xfId="1472"/>
    <cellStyle name="Porcentagem 7 2" xfId="1473"/>
    <cellStyle name="Porcentagem 7 3" xfId="1474"/>
    <cellStyle name="Porcentagem 8" xfId="1475"/>
    <cellStyle name="Saída 10" xfId="1476"/>
    <cellStyle name="Saída 11" xfId="1477"/>
    <cellStyle name="Saída 12" xfId="1478"/>
    <cellStyle name="Saída 13" xfId="1479"/>
    <cellStyle name="Saída 14" xfId="1480"/>
    <cellStyle name="Saída 15" xfId="1481"/>
    <cellStyle name="Saída 2" xfId="54"/>
    <cellStyle name="Saída 2 2" xfId="1482"/>
    <cellStyle name="Saída 2 2 2" xfId="1483"/>
    <cellStyle name="Saída 2 2 3" xfId="1484"/>
    <cellStyle name="Saída 2 3" xfId="1485"/>
    <cellStyle name="Saída 2 3 2" xfId="1486"/>
    <cellStyle name="Saída 2 3 3" xfId="1487"/>
    <cellStyle name="Saída 2 4" xfId="1488"/>
    <cellStyle name="Saída 2 4 2" xfId="1489"/>
    <cellStyle name="Saída 2 4 3" xfId="1490"/>
    <cellStyle name="Saída 2 5" xfId="1491"/>
    <cellStyle name="Saída 2 6" xfId="1492"/>
    <cellStyle name="Saída 2 7" xfId="1493"/>
    <cellStyle name="Saída 3" xfId="1494"/>
    <cellStyle name="Saída 3 2" xfId="1495"/>
    <cellStyle name="Saída 3 2 2" xfId="1496"/>
    <cellStyle name="Saída 3 2 3" xfId="1497"/>
    <cellStyle name="Saída 3 3" xfId="1498"/>
    <cellStyle name="Saída 3 3 2" xfId="1499"/>
    <cellStyle name="Saída 3 3 3" xfId="1500"/>
    <cellStyle name="Saída 3 4" xfId="1501"/>
    <cellStyle name="Saída 3 4 2" xfId="1502"/>
    <cellStyle name="Saída 3 4 3" xfId="1503"/>
    <cellStyle name="Saída 3 5" xfId="1504"/>
    <cellStyle name="Saída 3 6" xfId="1505"/>
    <cellStyle name="Saída 3 7" xfId="1506"/>
    <cellStyle name="Saída 4" xfId="1507"/>
    <cellStyle name="Saída 4 2" xfId="1508"/>
    <cellStyle name="Saída 4 2 2" xfId="1509"/>
    <cellStyle name="Saída 4 2 3" xfId="1510"/>
    <cellStyle name="Saída 4 3" xfId="1511"/>
    <cellStyle name="Saída 4 3 2" xfId="1512"/>
    <cellStyle name="Saída 4 3 3" xfId="1513"/>
    <cellStyle name="Saída 4 4" xfId="1514"/>
    <cellStyle name="Saída 4 4 2" xfId="1515"/>
    <cellStyle name="Saída 4 4 3" xfId="1516"/>
    <cellStyle name="Saída 4 5" xfId="1517"/>
    <cellStyle name="Saída 4 6" xfId="1518"/>
    <cellStyle name="Saída 5" xfId="1519"/>
    <cellStyle name="Saída 5 2" xfId="1520"/>
    <cellStyle name="Saída 5 2 2" xfId="1521"/>
    <cellStyle name="Saída 5 2 3" xfId="1522"/>
    <cellStyle name="Saída 5 3" xfId="1523"/>
    <cellStyle name="Saída 5 3 2" xfId="1524"/>
    <cellStyle name="Saída 5 3 3" xfId="1525"/>
    <cellStyle name="Saída 5 4" xfId="1526"/>
    <cellStyle name="Saída 5 4 2" xfId="1527"/>
    <cellStyle name="Saída 5 4 3" xfId="1528"/>
    <cellStyle name="Saída 5 5" xfId="1529"/>
    <cellStyle name="Saída 5 6" xfId="1530"/>
    <cellStyle name="Saída 6" xfId="1531"/>
    <cellStyle name="Saída 7" xfId="1532"/>
    <cellStyle name="Saída 8" xfId="1533"/>
    <cellStyle name="Saída 9" xfId="1534"/>
    <cellStyle name="Sem título1" xfId="1535"/>
    <cellStyle name="Separador de milhares" xfId="1" builtinId="3"/>
    <cellStyle name="Separador de milhares 10" xfId="1536"/>
    <cellStyle name="Separador de milhares 10 2" xfId="1537"/>
    <cellStyle name="Separador de milhares 10 3" xfId="1538"/>
    <cellStyle name="Separador de milhares 10 4" xfId="1539"/>
    <cellStyle name="Separador de milhares 11" xfId="1540"/>
    <cellStyle name="Separador de milhares 19" xfId="1541"/>
    <cellStyle name="Separador de milhares 2" xfId="55"/>
    <cellStyle name="Separador de milhares 2 10" xfId="1542"/>
    <cellStyle name="Separador de milhares 2 11" xfId="1543"/>
    <cellStyle name="Separador de milhares 2 12" xfId="1544"/>
    <cellStyle name="Separador de milhares 2 13" xfId="1545"/>
    <cellStyle name="Separador de milhares 2 14" xfId="1546"/>
    <cellStyle name="Separador de milhares 2 15" xfId="1547"/>
    <cellStyle name="Separador de milhares 2 2" xfId="56"/>
    <cellStyle name="Separador de milhares 2 2 2" xfId="1548"/>
    <cellStyle name="Separador de milhares 2 2 2 2" xfId="1549"/>
    <cellStyle name="Separador de milhares 2 2 2 3" xfId="1550"/>
    <cellStyle name="Separador de milhares 2 2 3" xfId="1551"/>
    <cellStyle name="Separador de milhares 2 2 4" xfId="1552"/>
    <cellStyle name="Separador de milhares 2 2 5" xfId="1553"/>
    <cellStyle name="Separador de milhares 2 3" xfId="57"/>
    <cellStyle name="Separador de milhares 2 3 2" xfId="1554"/>
    <cellStyle name="Separador de milhares 2 3 2 2" xfId="1555"/>
    <cellStyle name="Separador de milhares 2 3 2 3" xfId="1556"/>
    <cellStyle name="Separador de milhares 2 3 2 4" xfId="1557"/>
    <cellStyle name="Separador de milhares 2 3 2 5" xfId="1558"/>
    <cellStyle name="Separador de milhares 2 3 2 6" xfId="1559"/>
    <cellStyle name="Separador de milhares 2 3 2 7" xfId="1560"/>
    <cellStyle name="Separador de milhares 2 3 3" xfId="1561"/>
    <cellStyle name="Separador de milhares 2 3 4" xfId="1562"/>
    <cellStyle name="Separador de milhares 2 3 5" xfId="1563"/>
    <cellStyle name="Separador de milhares 2 3 6" xfId="1564"/>
    <cellStyle name="Separador de milhares 2 3 7" xfId="1565"/>
    <cellStyle name="Separador de milhares 2 4" xfId="1566"/>
    <cellStyle name="Separador de milhares 2 4 2" xfId="1567"/>
    <cellStyle name="Separador de milhares 2 4 3" xfId="1568"/>
    <cellStyle name="Separador de milhares 2 4 4" xfId="1569"/>
    <cellStyle name="Separador de milhares 2 4 5" xfId="1570"/>
    <cellStyle name="Separador de milhares 2 4 6" xfId="1571"/>
    <cellStyle name="Separador de milhares 2 4 7" xfId="1572"/>
    <cellStyle name="Separador de milhares 2 5" xfId="1573"/>
    <cellStyle name="Separador de milhares 2 5 2" xfId="1574"/>
    <cellStyle name="Separador de milhares 2 6" xfId="1575"/>
    <cellStyle name="Separador de milhares 2 6 2" xfId="1576"/>
    <cellStyle name="Separador de milhares 2 7" xfId="1577"/>
    <cellStyle name="Separador de milhares 2 7 2" xfId="1578"/>
    <cellStyle name="Separador de milhares 2 8" xfId="1579"/>
    <cellStyle name="Separador de milhares 2 8 2" xfId="1580"/>
    <cellStyle name="Separador de milhares 2 9" xfId="1581"/>
    <cellStyle name="Separador de milhares 20" xfId="1582"/>
    <cellStyle name="Separador de milhares 3" xfId="58"/>
    <cellStyle name="Separador de milhares 3 2" xfId="1583"/>
    <cellStyle name="Separador de milhares 3 2 2" xfId="1584"/>
    <cellStyle name="Separador de milhares 3 3" xfId="1585"/>
    <cellStyle name="Separador de milhares 3 3 2" xfId="1586"/>
    <cellStyle name="Separador de milhares 3 3 3" xfId="1587"/>
    <cellStyle name="Separador de milhares 3 4" xfId="1588"/>
    <cellStyle name="Separador de milhares 3 5" xfId="1589"/>
    <cellStyle name="Separador de milhares 3 6" xfId="1590"/>
    <cellStyle name="Separador de milhares 3 7" xfId="1591"/>
    <cellStyle name="Separador de milhares 3 8" xfId="1592"/>
    <cellStyle name="Separador de milhares 4" xfId="59"/>
    <cellStyle name="Separador de milhares 4 10" xfId="1593"/>
    <cellStyle name="Separador de milhares 4 2" xfId="1594"/>
    <cellStyle name="Separador de milhares 4 2 2" xfId="1595"/>
    <cellStyle name="Separador de milhares 4 2 2 2" xfId="1596"/>
    <cellStyle name="Separador de milhares 4 2 2 3" xfId="1597"/>
    <cellStyle name="Separador de milhares 4 2 3" xfId="1598"/>
    <cellStyle name="Separador de milhares 4 2 3 2" xfId="1599"/>
    <cellStyle name="Separador de milhares 4 2 3 3" xfId="1600"/>
    <cellStyle name="Separador de milhares 4 2 4" xfId="1601"/>
    <cellStyle name="Separador de milhares 4 2 4 2" xfId="1602"/>
    <cellStyle name="Separador de milhares 4 2 4 3" xfId="1603"/>
    <cellStyle name="Separador de milhares 4 2 5" xfId="1604"/>
    <cellStyle name="Separador de milhares 4 2 5 2" xfId="1605"/>
    <cellStyle name="Separador de milhares 4 2 5 3" xfId="1606"/>
    <cellStyle name="Separador de milhares 4 2 6" xfId="1607"/>
    <cellStyle name="Separador de milhares 4 2 7" xfId="1608"/>
    <cellStyle name="Separador de milhares 4 3" xfId="1609"/>
    <cellStyle name="Separador de milhares 4 3 2" xfId="1610"/>
    <cellStyle name="Separador de milhares 4 3 3" xfId="1611"/>
    <cellStyle name="Separador de milhares 4 4" xfId="1612"/>
    <cellStyle name="Separador de milhares 4 4 2" xfId="1613"/>
    <cellStyle name="Separador de milhares 4 4 3" xfId="1614"/>
    <cellStyle name="Separador de milhares 4 5" xfId="1615"/>
    <cellStyle name="Separador de milhares 4 5 2" xfId="1616"/>
    <cellStyle name="Separador de milhares 4 5 3" xfId="1617"/>
    <cellStyle name="Separador de milhares 4 6" xfId="1618"/>
    <cellStyle name="Separador de milhares 4 7" xfId="1619"/>
    <cellStyle name="Separador de milhares 4 8" xfId="1620"/>
    <cellStyle name="Separador de milhares 4 9" xfId="1621"/>
    <cellStyle name="Separador de milhares 4 9 2" xfId="1622"/>
    <cellStyle name="Separador de milhares 4 9 3" xfId="1623"/>
    <cellStyle name="Separador de milhares 5" xfId="60"/>
    <cellStyle name="Separador de milhares 5 2" xfId="1624"/>
    <cellStyle name="Separador de milhares 5 2 2" xfId="1625"/>
    <cellStyle name="Separador de milhares 5 2 3" xfId="1626"/>
    <cellStyle name="Separador de milhares 5 3" xfId="1627"/>
    <cellStyle name="Separador de milhares 5 32" xfId="1628"/>
    <cellStyle name="Separador de milhares 5 34" xfId="1629"/>
    <cellStyle name="Separador de milhares 5 4" xfId="1630"/>
    <cellStyle name="Separador de milhares 5 5" xfId="1631"/>
    <cellStyle name="Separador de milhares 5 6" xfId="1632"/>
    <cellStyle name="Separador de milhares 5 7" xfId="1633"/>
    <cellStyle name="Separador de milhares 5 8" xfId="1634"/>
    <cellStyle name="Separador de milhares 6" xfId="61"/>
    <cellStyle name="Separador de milhares 7" xfId="62"/>
    <cellStyle name="Separador de milhares 7 2" xfId="1635"/>
    <cellStyle name="Separador de milhares 7 3" xfId="1636"/>
    <cellStyle name="Separador de milhares 8" xfId="63"/>
    <cellStyle name="Separador de milhares 9" xfId="64"/>
    <cellStyle name="Separador de milhares 9 7" xfId="1637"/>
    <cellStyle name="SUBTIT" xfId="65"/>
    <cellStyle name="TableStyleLight1" xfId="1638"/>
    <cellStyle name="TableStyleLight1 3" xfId="1639"/>
    <cellStyle name="Texto de Aviso 10" xfId="1640"/>
    <cellStyle name="Texto de Aviso 11" xfId="1641"/>
    <cellStyle name="Texto de Aviso 12" xfId="1642"/>
    <cellStyle name="Texto de Aviso 13" xfId="1643"/>
    <cellStyle name="Texto de Aviso 14" xfId="1644"/>
    <cellStyle name="Texto de Aviso 15" xfId="1645"/>
    <cellStyle name="Texto de Aviso 2" xfId="66"/>
    <cellStyle name="Texto de Aviso 2 2" xfId="1646"/>
    <cellStyle name="Texto de Aviso 2 3" xfId="1647"/>
    <cellStyle name="Texto de Aviso 3" xfId="1648"/>
    <cellStyle name="Texto de Aviso 3 2" xfId="1649"/>
    <cellStyle name="Texto de Aviso 3 3" xfId="1650"/>
    <cellStyle name="Texto de Aviso 4" xfId="1651"/>
    <cellStyle name="Texto de Aviso 5" xfId="1652"/>
    <cellStyle name="Texto de Aviso 6" xfId="1653"/>
    <cellStyle name="Texto de Aviso 7" xfId="1654"/>
    <cellStyle name="Texto de Aviso 8" xfId="1655"/>
    <cellStyle name="Texto de Aviso 9" xfId="1656"/>
    <cellStyle name="Texto Explicativo 10" xfId="1657"/>
    <cellStyle name="Texto Explicativo 11" xfId="1658"/>
    <cellStyle name="Texto Explicativo 12" xfId="1659"/>
    <cellStyle name="Texto Explicativo 13" xfId="1660"/>
    <cellStyle name="Texto Explicativo 14" xfId="1661"/>
    <cellStyle name="Texto Explicativo 15" xfId="1662"/>
    <cellStyle name="Texto Explicativo 2" xfId="67"/>
    <cellStyle name="Texto Explicativo 2 2" xfId="1663"/>
    <cellStyle name="Texto Explicativo 2 3" xfId="1664"/>
    <cellStyle name="Texto Explicativo 3" xfId="1665"/>
    <cellStyle name="Texto Explicativo 3 2" xfId="1666"/>
    <cellStyle name="Texto Explicativo 3 3" xfId="1667"/>
    <cellStyle name="Texto Explicativo 4" xfId="1668"/>
    <cellStyle name="Texto Explicativo 5" xfId="1669"/>
    <cellStyle name="Texto Explicativo 6" xfId="1670"/>
    <cellStyle name="Texto Explicativo 7" xfId="1671"/>
    <cellStyle name="Texto Explicativo 8" xfId="1672"/>
    <cellStyle name="Texto Explicativo 9" xfId="1673"/>
    <cellStyle name="Título 1 1" xfId="1674"/>
    <cellStyle name="Título 1 1 2" xfId="1675"/>
    <cellStyle name="Título 1 1 3" xfId="1676"/>
    <cellStyle name="Título 1 1 4" xfId="1677"/>
    <cellStyle name="Título 1 1 5" xfId="1678"/>
    <cellStyle name="Título 1 1 6" xfId="1679"/>
    <cellStyle name="Título 1 1 7" xfId="1680"/>
    <cellStyle name="Título 1 10" xfId="1681"/>
    <cellStyle name="Título 1 11" xfId="1682"/>
    <cellStyle name="Título 1 12" xfId="1683"/>
    <cellStyle name="Título 1 13" xfId="1684"/>
    <cellStyle name="Título 1 14" xfId="1685"/>
    <cellStyle name="Título 1 15" xfId="1686"/>
    <cellStyle name="Título 1 2" xfId="68"/>
    <cellStyle name="Título 1 2 2" xfId="1687"/>
    <cellStyle name="Título 1 2 3" xfId="1688"/>
    <cellStyle name="Título 1 2 4" xfId="1689"/>
    <cellStyle name="Título 1 2 5" xfId="1690"/>
    <cellStyle name="Título 1 3" xfId="1691"/>
    <cellStyle name="Título 1 3 2" xfId="1692"/>
    <cellStyle name="Título 1 3 3" xfId="1693"/>
    <cellStyle name="Título 1 3 4" xfId="1694"/>
    <cellStyle name="Título 1 3 5" xfId="1695"/>
    <cellStyle name="Título 1 4" xfId="1696"/>
    <cellStyle name="Título 1 5" xfId="1697"/>
    <cellStyle name="Título 1 6" xfId="1698"/>
    <cellStyle name="Título 1 7" xfId="1699"/>
    <cellStyle name="Título 1 8" xfId="1700"/>
    <cellStyle name="Título 1 9" xfId="1701"/>
    <cellStyle name="Título 2 10" xfId="1702"/>
    <cellStyle name="Título 2 11" xfId="1703"/>
    <cellStyle name="Título 2 12" xfId="1704"/>
    <cellStyle name="Título 2 13" xfId="1705"/>
    <cellStyle name="Título 2 14" xfId="1706"/>
    <cellStyle name="Título 2 15" xfId="1707"/>
    <cellStyle name="Título 2 2" xfId="69"/>
    <cellStyle name="Título 2 2 2" xfId="1708"/>
    <cellStyle name="Título 2 2 3" xfId="1709"/>
    <cellStyle name="Título 2 2 4" xfId="1710"/>
    <cellStyle name="Título 2 2 5" xfId="1711"/>
    <cellStyle name="Título 2 3" xfId="1712"/>
    <cellStyle name="Título 2 3 2" xfId="1713"/>
    <cellStyle name="Título 2 3 3" xfId="1714"/>
    <cellStyle name="Título 2 3 4" xfId="1715"/>
    <cellStyle name="Título 2 3 5" xfId="1716"/>
    <cellStyle name="Título 2 4" xfId="1717"/>
    <cellStyle name="Título 2 5" xfId="1718"/>
    <cellStyle name="Título 2 6" xfId="1719"/>
    <cellStyle name="Título 2 7" xfId="1720"/>
    <cellStyle name="Título 2 8" xfId="1721"/>
    <cellStyle name="Título 2 9" xfId="1722"/>
    <cellStyle name="Título 3 10" xfId="1723"/>
    <cellStyle name="Título 3 11" xfId="1724"/>
    <cellStyle name="Título 3 12" xfId="1725"/>
    <cellStyle name="Título 3 13" xfId="1726"/>
    <cellStyle name="Título 3 14" xfId="1727"/>
    <cellStyle name="Título 3 15" xfId="1728"/>
    <cellStyle name="Título 3 2" xfId="70"/>
    <cellStyle name="Título 3 2 2" xfId="1729"/>
    <cellStyle name="Título 3 2 3" xfId="1730"/>
    <cellStyle name="Título 3 2 4" xfId="1731"/>
    <cellStyle name="Título 3 2 5" xfId="1732"/>
    <cellStyle name="Título 3 3" xfId="1733"/>
    <cellStyle name="Título 3 3 2" xfId="1734"/>
    <cellStyle name="Título 3 3 3" xfId="1735"/>
    <cellStyle name="Título 3 3 4" xfId="1736"/>
    <cellStyle name="Título 3 3 5" xfId="1737"/>
    <cellStyle name="Título 3 4" xfId="1738"/>
    <cellStyle name="Título 3 4 2" xfId="1739"/>
    <cellStyle name="Título 3 5" xfId="1740"/>
    <cellStyle name="Título 3 5 2" xfId="1741"/>
    <cellStyle name="Título 3 6" xfId="1742"/>
    <cellStyle name="Título 3 7" xfId="1743"/>
    <cellStyle name="Título 3 8" xfId="1744"/>
    <cellStyle name="Título 3 9" xfId="1745"/>
    <cellStyle name="Título 4 10" xfId="1746"/>
    <cellStyle name="Título 4 11" xfId="1747"/>
    <cellStyle name="Título 4 12" xfId="1748"/>
    <cellStyle name="Título 4 13" xfId="1749"/>
    <cellStyle name="Título 4 14" xfId="1750"/>
    <cellStyle name="Título 4 15" xfId="1751"/>
    <cellStyle name="Título 4 2" xfId="71"/>
    <cellStyle name="Título 4 2 2" xfId="1752"/>
    <cellStyle name="Título 4 2 3" xfId="1753"/>
    <cellStyle name="Título 4 2 4" xfId="1754"/>
    <cellStyle name="Título 4 2 5" xfId="1755"/>
    <cellStyle name="Título 4 3" xfId="1756"/>
    <cellStyle name="Título 4 3 2" xfId="1757"/>
    <cellStyle name="Título 4 3 3" xfId="1758"/>
    <cellStyle name="Título 4 3 4" xfId="1759"/>
    <cellStyle name="Título 4 3 5" xfId="1760"/>
    <cellStyle name="Título 4 4" xfId="1761"/>
    <cellStyle name="Título 4 5" xfId="1762"/>
    <cellStyle name="Título 4 6" xfId="1763"/>
    <cellStyle name="Título 4 7" xfId="1764"/>
    <cellStyle name="Título 4 8" xfId="1765"/>
    <cellStyle name="Título 4 9" xfId="1766"/>
    <cellStyle name="Título 5" xfId="72"/>
    <cellStyle name="Título 5 2" xfId="1767"/>
    <cellStyle name="Título 5 3" xfId="1768"/>
    <cellStyle name="Título 5 4" xfId="1769"/>
    <cellStyle name="Título 5 5" xfId="1770"/>
    <cellStyle name="Título 6" xfId="1771"/>
    <cellStyle name="Título 7" xfId="1772"/>
    <cellStyle name="Título 8" xfId="1773"/>
    <cellStyle name="Total 10" xfId="1774"/>
    <cellStyle name="Total 11" xfId="1775"/>
    <cellStyle name="Total 12" xfId="1776"/>
    <cellStyle name="Total 13" xfId="1777"/>
    <cellStyle name="Total 14" xfId="1778"/>
    <cellStyle name="Total 15" xfId="1779"/>
    <cellStyle name="Total 2" xfId="73"/>
    <cellStyle name="Total 2 2" xfId="1780"/>
    <cellStyle name="Total 2 2 2" xfId="1781"/>
    <cellStyle name="Total 2 2 3" xfId="1782"/>
    <cellStyle name="Total 2 3" xfId="1783"/>
    <cellStyle name="Total 2 3 2" xfId="1784"/>
    <cellStyle name="Total 2 3 3" xfId="1785"/>
    <cellStyle name="Total 2 4" xfId="1786"/>
    <cellStyle name="Total 2 4 2" xfId="1787"/>
    <cellStyle name="Total 2 4 3" xfId="1788"/>
    <cellStyle name="Total 2 5" xfId="1789"/>
    <cellStyle name="Total 2 6" xfId="1790"/>
    <cellStyle name="Total 2 7" xfId="1791"/>
    <cellStyle name="Total 3" xfId="1792"/>
    <cellStyle name="Total 3 2" xfId="1793"/>
    <cellStyle name="Total 3 2 2" xfId="1794"/>
    <cellStyle name="Total 3 2 3" xfId="1795"/>
    <cellStyle name="Total 3 3" xfId="1796"/>
    <cellStyle name="Total 3 3 2" xfId="1797"/>
    <cellStyle name="Total 3 3 3" xfId="1798"/>
    <cellStyle name="Total 3 4" xfId="1799"/>
    <cellStyle name="Total 3 4 2" xfId="1800"/>
    <cellStyle name="Total 3 4 3" xfId="1801"/>
    <cellStyle name="Total 3 5" xfId="1802"/>
    <cellStyle name="Total 3 6" xfId="1803"/>
    <cellStyle name="Total 3 7" xfId="1804"/>
    <cellStyle name="Total 4" xfId="1805"/>
    <cellStyle name="Total 4 2" xfId="1806"/>
    <cellStyle name="Total 4 2 2" xfId="1807"/>
    <cellStyle name="Total 4 2 3" xfId="1808"/>
    <cellStyle name="Total 4 3" xfId="1809"/>
    <cellStyle name="Total 4 3 2" xfId="1810"/>
    <cellStyle name="Total 4 3 3" xfId="1811"/>
    <cellStyle name="Total 4 4" xfId="1812"/>
    <cellStyle name="Total 4 4 2" xfId="1813"/>
    <cellStyle name="Total 4 4 3" xfId="1814"/>
    <cellStyle name="Total 4 5" xfId="1815"/>
    <cellStyle name="Total 4 6" xfId="1816"/>
    <cellStyle name="Total 5" xfId="1817"/>
    <cellStyle name="Total 5 2" xfId="1818"/>
    <cellStyle name="Total 5 2 2" xfId="1819"/>
    <cellStyle name="Total 5 2 3" xfId="1820"/>
    <cellStyle name="Total 5 3" xfId="1821"/>
    <cellStyle name="Total 5 3 2" xfId="1822"/>
    <cellStyle name="Total 5 3 3" xfId="1823"/>
    <cellStyle name="Total 5 4" xfId="1824"/>
    <cellStyle name="Total 5 4 2" xfId="1825"/>
    <cellStyle name="Total 5 4 3" xfId="1826"/>
    <cellStyle name="Total 5 5" xfId="1827"/>
    <cellStyle name="Total 5 6" xfId="1828"/>
    <cellStyle name="Total 6" xfId="1829"/>
    <cellStyle name="Total 7" xfId="1830"/>
    <cellStyle name="Total 8" xfId="1831"/>
    <cellStyle name="Total 9" xfId="1832"/>
    <cellStyle name="TOTAL GERAL" xfId="1833"/>
    <cellStyle name="Vírgula 15" xfId="1834"/>
    <cellStyle name="Vírgula 2" xfId="74"/>
    <cellStyle name="Vírgula 2 2" xfId="75"/>
    <cellStyle name="Vírgula 2 2 2" xfId="1835"/>
    <cellStyle name="Vírgula 2 2 3" xfId="1836"/>
    <cellStyle name="Vírgula 2 2 4" xfId="1837"/>
    <cellStyle name="Vírgula 2 2 5" xfId="1838"/>
    <cellStyle name="Vírgula 2 3" xfId="1839"/>
    <cellStyle name="Vírgula 2 4" xfId="1840"/>
    <cellStyle name="Vírgula 2 5" xfId="1841"/>
    <cellStyle name="Vírgula 3" xfId="76"/>
    <cellStyle name="Vírgula 3 2" xfId="1842"/>
    <cellStyle name="Vírgula 3 3" xfId="1843"/>
    <cellStyle name="Vírgula 3 4" xfId="1844"/>
    <cellStyle name="Vírgula 3 5" xfId="1845"/>
    <cellStyle name="Vírgula 3 6" xfId="1846"/>
    <cellStyle name="Vírgula 4" xfId="77"/>
    <cellStyle name="Vírgula 5" xfId="78"/>
  </cellStyles>
  <dxfs count="105">
    <dxf>
      <fill>
        <patternFill patternType="gray125">
          <bgColor indexed="51"/>
        </patternFill>
      </fill>
    </dxf>
    <dxf>
      <fill>
        <patternFill patternType="gray0625">
          <bgColor indexed="51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0" tint="-0.3499862666707357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barChart>
        <c:barDir val="col"/>
        <c:grouping val="clustered"/>
        <c:ser>
          <c:idx val="0"/>
          <c:order val="0"/>
          <c:val>
            <c:numRef>
              <c:f>CRONOGRAMA!$D$35:$I$35</c:f>
              <c:numCache>
                <c:formatCode>_-"R$"\ * #,##0.00_-;\-"R$"\ * #,##0.00_-;_-"R$"\ * "-"??_-;_-@_-</c:formatCode>
                <c:ptCount val="6"/>
                <c:pt idx="0">
                  <c:v>105870.98825354161</c:v>
                </c:pt>
                <c:pt idx="1">
                  <c:v>86250.403459245223</c:v>
                </c:pt>
                <c:pt idx="2">
                  <c:v>137784.34298178586</c:v>
                </c:pt>
                <c:pt idx="3">
                  <c:v>152537.25797234988</c:v>
                </c:pt>
                <c:pt idx="4">
                  <c:v>258668.43608848518</c:v>
                </c:pt>
                <c:pt idx="5">
                  <c:v>61634.541244592212</c:v>
                </c:pt>
              </c:numCache>
            </c:numRef>
          </c:val>
        </c:ser>
        <c:axId val="128551168"/>
        <c:axId val="128552960"/>
      </c:barChart>
      <c:catAx>
        <c:axId val="128551168"/>
        <c:scaling>
          <c:orientation val="minMax"/>
        </c:scaling>
        <c:axPos val="b"/>
        <c:tickLblPos val="nextTo"/>
        <c:crossAx val="128552960"/>
        <c:crosses val="autoZero"/>
        <c:auto val="1"/>
        <c:lblAlgn val="ctr"/>
        <c:lblOffset val="100"/>
      </c:catAx>
      <c:valAx>
        <c:axId val="128552960"/>
        <c:scaling>
          <c:orientation val="minMax"/>
        </c:scaling>
        <c:axPos val="l"/>
        <c:majorGridlines/>
        <c:numFmt formatCode="_-&quot;R$&quot;\ * #,##0.00_-;\-&quot;R$&quot;\ * #,##0.00_-;_-&quot;R$&quot;\ * &quot;-&quot;??_-;_-@_-" sourceLinked="1"/>
        <c:tickLblPos val="nextTo"/>
        <c:crossAx val="128551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186" footer="0.3149606200000018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118025</xdr:colOff>
      <xdr:row>0</xdr:row>
      <xdr:rowOff>57979</xdr:rowOff>
    </xdr:from>
    <xdr:to>
      <xdr:col>1</xdr:col>
      <xdr:colOff>389709</xdr:colOff>
      <xdr:row>2</xdr:row>
      <xdr:rowOff>257736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8025" y="57979"/>
          <a:ext cx="928909" cy="7286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127551</xdr:colOff>
      <xdr:row>0</xdr:row>
      <xdr:rowOff>104775</xdr:rowOff>
    </xdr:from>
    <xdr:to>
      <xdr:col>1</xdr:col>
      <xdr:colOff>142875</xdr:colOff>
      <xdr:row>2</xdr:row>
      <xdr:rowOff>190500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551" y="104775"/>
          <a:ext cx="705887" cy="6215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4024312</xdr:colOff>
      <xdr:row>49</xdr:row>
      <xdr:rowOff>35720</xdr:rowOff>
    </xdr:from>
    <xdr:to>
      <xdr:col>5</xdr:col>
      <xdr:colOff>0</xdr:colOff>
      <xdr:row>63</xdr:row>
      <xdr:rowOff>107157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127551</xdr:colOff>
      <xdr:row>0</xdr:row>
      <xdr:rowOff>104775</xdr:rowOff>
    </xdr:from>
    <xdr:to>
      <xdr:col>0</xdr:col>
      <xdr:colOff>809625</xdr:colOff>
      <xdr:row>2</xdr:row>
      <xdr:rowOff>190500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551" y="104775"/>
          <a:ext cx="682074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127551</xdr:colOff>
      <xdr:row>0</xdr:row>
      <xdr:rowOff>104775</xdr:rowOff>
    </xdr:from>
    <xdr:to>
      <xdr:col>0</xdr:col>
      <xdr:colOff>685800</xdr:colOff>
      <xdr:row>2</xdr:row>
      <xdr:rowOff>190500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551" y="104775"/>
          <a:ext cx="558249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7.uol.com.br/cgi-bin/webmail.exe/Proposta_29_set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\USUARIOS\33%20-%20Jucil&#233;ia%20Costa%20Vieira\Quadro%20rede%20Modelo%205%20-%20Valendo%20-%20Original-Codevasf-modifica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513859\Documents\Samuel\Vila%20Estaleiros\Refer&#234;ncia%2006-20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\Users\user\Downloads\planilha%20vila%20beatriz%202%20e%205%20(2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elemarques\Downloads\PLANILHA%20MULTIPL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&#231;amento\meus%20documen\Meus%20documentos\-%20OR&#199;AMENTO\Propostas%202004\043-2004%20Casa%20Rinaldo%20-%20Alphaville\Novembro-2004\043-2004%20Resid%20Alphaville%20-%20Rinaldo%20REV%2008-11-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staobras$\pastaobras$\Users\carlosxavier\Downloads\OR&#199;AMENTO%20QUADRA%20DOS%20CAMEL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PLANILHA"/>
      <sheetName val="hidraul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DE COLETOR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>
        <row r="22">
          <cell r="B22" t="str">
            <v>ÍNDICE</v>
          </cell>
        </row>
        <row r="24">
          <cell r="I24">
            <v>0.80971659919028338</v>
          </cell>
        </row>
        <row r="25">
          <cell r="B25" t="str">
            <v>EMPRESAS FORNECEDORAS:</v>
          </cell>
        </row>
        <row r="29">
          <cell r="H29" t="str">
            <v>Janaina</v>
          </cell>
        </row>
      </sheetData>
      <sheetData sheetId="4">
        <row r="1">
          <cell r="A1" t="str">
            <v>DADOS DOS RELATÓRIOS IMPORTADOS</v>
          </cell>
        </row>
        <row r="5">
          <cell r="A5" t="str">
            <v>TIPO</v>
          </cell>
        </row>
        <row r="6">
          <cell r="A6" t="str">
            <v>SINAPI-I</v>
          </cell>
        </row>
        <row r="7">
          <cell r="A7" t="str">
            <v>SINAPI</v>
          </cell>
        </row>
        <row r="8">
          <cell r="A8" t="str">
            <v>SINAPI</v>
          </cell>
        </row>
        <row r="9">
          <cell r="A9" t="str">
            <v>SUDECAP</v>
          </cell>
        </row>
        <row r="10">
          <cell r="A10" t="str">
            <v>SUDECAP</v>
          </cell>
        </row>
        <row r="11">
          <cell r="A11" t="str">
            <v>SUDECAP-I</v>
          </cell>
        </row>
        <row r="12">
          <cell r="A12" t="str">
            <v>SETOP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ÍNDICE"/>
      <sheetName val="CAPA 1"/>
      <sheetName val="DADOS DO ORÇAMENTO"/>
      <sheetName val="CAPA 2"/>
      <sheetName val="SINAPI DESONERADO"/>
      <sheetName val="SINAPI NAO DESONERADO"/>
      <sheetName val="SUDECAP DESONERADO"/>
      <sheetName val="SUDECAPx"/>
      <sheetName val="SINAPIx"/>
      <sheetName val="SINAPI_Insumosx"/>
      <sheetName val="PLANILHA ORÇAMENTARIA"/>
      <sheetName val="CAPA 3"/>
      <sheetName val="BDI TCU 2622 - EDIF COM DESONER"/>
      <sheetName val="BDI TCU 2622 - EDIF SEM DESONER"/>
      <sheetName val="CAPA 4"/>
      <sheetName val="QCI"/>
      <sheetName val="CAPA 5"/>
      <sheetName val="CRONOGRAMA F"/>
      <sheetName val="CRONOGRAMA FF"/>
      <sheetName val="CAPA 6"/>
      <sheetName val="CPU"/>
      <sheetName val="CPU_ADM LOCAL"/>
      <sheetName val="CPU_ADMINISTRACAO LOCAL"/>
      <sheetName val="RESUMO ADMINISTRAÇÃO LOCAL "/>
      <sheetName val="CAPA 7"/>
      <sheetName val="MEMÓRIA DE CÁLCU_XXXXXX"/>
      <sheetName val="MEMÓRIA DE CÁLCULO"/>
      <sheetName val="CAPA 8"/>
      <sheetName val="CURV ABC DE SERVIÇO"/>
      <sheetName val="CAPA 9"/>
      <sheetName val="COTAÇÕES"/>
      <sheetName val="CPU_MODELO"/>
      <sheetName val="Plan1"/>
      <sheetName val="LEVANTAMENTO"/>
      <sheetName val="CPU (RACSUNHO)"/>
      <sheetName val="PLANILHA abc rascun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">
          <cell r="B2" t="str">
            <v>SINAPI</v>
          </cell>
        </row>
        <row r="3">
          <cell r="B3" t="str">
            <v>SUDECAP</v>
          </cell>
        </row>
        <row r="4">
          <cell r="B4" t="str">
            <v>COMPOSIÇÃO</v>
          </cell>
        </row>
        <row r="5">
          <cell r="B5">
            <v>0</v>
          </cell>
        </row>
        <row r="6">
          <cell r="B6">
            <v>0</v>
          </cell>
        </row>
      </sheetData>
      <sheetData sheetId="34"/>
      <sheetData sheetId="35"/>
      <sheetData sheetId="3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ELETRICA"/>
      <sheetName val="HIDRAULICA"/>
      <sheetName val="BDI"/>
      <sheetName val="Planilha"/>
      <sheetName val="Cron FIS"/>
      <sheetName val="Cron FIN"/>
      <sheetName val="Indireto"/>
      <sheetName val="Plan1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o_do_Microsoft_Office_Word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package" Target="../embeddings/Documento_do_Microsoft_Office_Word2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o_do_Microsoft_Office_Word3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package" Target="../embeddings/Documento_do_Microsoft_Office_Word4.docx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107"/>
  <sheetViews>
    <sheetView showGridLines="0" showZeros="0" view="pageBreakPreview" topLeftCell="C1" zoomScale="70" zoomScaleNormal="85" zoomScaleSheetLayoutView="70" workbookViewId="0">
      <pane ySplit="10" topLeftCell="A11" activePane="bottomLeft" state="frozen"/>
      <selection pane="bottomLeft" activeCell="D17" sqref="D17"/>
    </sheetView>
  </sheetViews>
  <sheetFormatPr defaultRowHeight="15"/>
  <cols>
    <col min="1" max="1" width="9.85546875" style="39" customWidth="1"/>
    <col min="2" max="2" width="17.140625" style="39" bestFit="1" customWidth="1"/>
    <col min="3" max="3" width="16.140625" style="39" customWidth="1"/>
    <col min="4" max="4" width="145.42578125" style="40" customWidth="1"/>
    <col min="5" max="5" width="8.7109375" style="17" customWidth="1"/>
    <col min="6" max="6" width="13.42578125" style="41" bestFit="1" customWidth="1"/>
    <col min="7" max="7" width="17.7109375" style="41" customWidth="1"/>
    <col min="8" max="8" width="22.140625" style="39" customWidth="1"/>
    <col min="9" max="9" width="22" style="17" bestFit="1" customWidth="1"/>
    <col min="10" max="10" width="19.42578125" style="17" bestFit="1" customWidth="1"/>
    <col min="11" max="11" width="11.7109375" style="17" customWidth="1"/>
    <col min="12" max="16384" width="9.140625" style="17"/>
  </cols>
  <sheetData>
    <row r="1" spans="1:10" ht="23.25">
      <c r="A1" s="172" t="s">
        <v>0</v>
      </c>
      <c r="B1" s="172"/>
      <c r="C1" s="172"/>
      <c r="D1" s="172"/>
      <c r="E1" s="172"/>
      <c r="F1" s="172"/>
      <c r="G1" s="172"/>
      <c r="H1" s="172"/>
      <c r="I1" s="172"/>
    </row>
    <row r="2" spans="1:10" ht="18.75">
      <c r="A2" s="173" t="s">
        <v>18</v>
      </c>
      <c r="B2" s="173"/>
      <c r="C2" s="173"/>
      <c r="D2" s="173"/>
      <c r="E2" s="173"/>
      <c r="F2" s="173"/>
      <c r="G2" s="173"/>
      <c r="H2" s="173"/>
      <c r="I2" s="173"/>
    </row>
    <row r="3" spans="1:10" ht="24.95" customHeight="1">
      <c r="A3" s="18"/>
      <c r="B3" s="18"/>
      <c r="C3" s="18"/>
      <c r="D3" s="19"/>
      <c r="E3" s="20"/>
      <c r="F3" s="21"/>
      <c r="G3" s="21"/>
      <c r="H3" s="18"/>
      <c r="I3" s="59"/>
    </row>
    <row r="4" spans="1:10" ht="15.75" customHeight="1">
      <c r="A4" s="175" t="s">
        <v>281</v>
      </c>
      <c r="B4" s="175"/>
      <c r="C4" s="175"/>
      <c r="D4" s="175"/>
      <c r="E4" s="175"/>
      <c r="F4" s="175"/>
      <c r="G4" s="175"/>
      <c r="H4" s="175"/>
      <c r="I4" s="175"/>
    </row>
    <row r="5" spans="1:10" ht="15.75">
      <c r="A5" s="3"/>
      <c r="B5" s="3"/>
      <c r="C5" s="3"/>
      <c r="D5" s="19"/>
      <c r="E5" s="42"/>
      <c r="F5" s="23"/>
      <c r="G5" s="42"/>
      <c r="H5" s="42"/>
      <c r="I5" s="42"/>
    </row>
    <row r="6" spans="1:10" ht="19.5">
      <c r="A6" s="176" t="s">
        <v>56</v>
      </c>
      <c r="B6" s="176"/>
      <c r="C6" s="176"/>
      <c r="D6" s="176"/>
      <c r="E6" s="176"/>
      <c r="F6" s="176"/>
      <c r="G6" s="176"/>
      <c r="H6" s="176"/>
      <c r="I6" s="176"/>
    </row>
    <row r="7" spans="1:10" ht="19.5">
      <c r="A7" s="43"/>
      <c r="B7" s="43"/>
      <c r="C7" s="152"/>
      <c r="D7" s="152"/>
      <c r="E7" s="174" t="s">
        <v>397</v>
      </c>
      <c r="F7" s="174"/>
      <c r="G7" s="174"/>
      <c r="H7" s="174"/>
      <c r="I7" s="174"/>
    </row>
    <row r="8" spans="1:10" ht="9" customHeight="1">
      <c r="A8" s="18"/>
      <c r="B8" s="18"/>
      <c r="C8" s="18"/>
      <c r="D8" s="19"/>
      <c r="E8" s="22"/>
      <c r="F8" s="23"/>
      <c r="G8" s="20"/>
    </row>
    <row r="9" spans="1:10" ht="15" customHeight="1">
      <c r="A9" s="171" t="s">
        <v>398</v>
      </c>
      <c r="B9" s="171"/>
      <c r="C9" s="171"/>
      <c r="D9" s="171"/>
      <c r="E9" s="171"/>
      <c r="F9" s="171"/>
      <c r="G9" s="171"/>
      <c r="H9" s="24" t="s">
        <v>55</v>
      </c>
      <c r="I9" s="25">
        <f>BDI!I28</f>
        <v>0.22474058685057496</v>
      </c>
    </row>
    <row r="10" spans="1:10" ht="33" customHeight="1">
      <c r="A10" s="26" t="s">
        <v>59</v>
      </c>
      <c r="B10" s="27" t="s">
        <v>60</v>
      </c>
      <c r="C10" s="28" t="s">
        <v>8</v>
      </c>
      <c r="D10" s="29" t="s">
        <v>61</v>
      </c>
      <c r="E10" s="30" t="s">
        <v>62</v>
      </c>
      <c r="F10" s="31" t="s">
        <v>63</v>
      </c>
      <c r="G10" s="32" t="s">
        <v>64</v>
      </c>
      <c r="H10" s="32" t="s">
        <v>65</v>
      </c>
      <c r="I10" s="33" t="s">
        <v>66</v>
      </c>
    </row>
    <row r="11" spans="1:10" s="34" customFormat="1" ht="15.75">
      <c r="A11" s="44"/>
      <c r="B11" s="45"/>
      <c r="C11" s="46"/>
      <c r="D11" s="47" t="s">
        <v>7</v>
      </c>
      <c r="E11" s="48"/>
      <c r="F11" s="49"/>
      <c r="G11" s="50"/>
      <c r="H11" s="50"/>
      <c r="I11" s="61">
        <f>SUBTOTAL(9,I12:I107)</f>
        <v>802745.97000000009</v>
      </c>
    </row>
    <row r="12" spans="1:10" s="34" customFormat="1" ht="15.75">
      <c r="A12" s="58">
        <v>1</v>
      </c>
      <c r="B12" s="51"/>
      <c r="C12" s="52"/>
      <c r="D12" s="53" t="s">
        <v>6</v>
      </c>
      <c r="E12" s="54"/>
      <c r="F12" s="55"/>
      <c r="G12" s="56"/>
      <c r="H12" s="57"/>
      <c r="I12" s="62">
        <f>SUBTOTAL(9,I13:I22)</f>
        <v>41289.01</v>
      </c>
    </row>
    <row r="13" spans="1:10" s="34" customFormat="1" ht="15.75">
      <c r="A13" s="82" t="s">
        <v>89</v>
      </c>
      <c r="B13" s="36" t="s">
        <v>68</v>
      </c>
      <c r="C13" s="38" t="s">
        <v>69</v>
      </c>
      <c r="D13" s="83" t="s">
        <v>70</v>
      </c>
      <c r="E13" s="84" t="s">
        <v>20</v>
      </c>
      <c r="F13" s="88">
        <v>1</v>
      </c>
      <c r="G13" s="85">
        <v>639.51</v>
      </c>
      <c r="H13" s="85">
        <f>ROUND(G13*(1+$I$9),2)</f>
        <v>783.23</v>
      </c>
      <c r="I13" s="86">
        <f>ROUND(H13*F13,2)</f>
        <v>783.23</v>
      </c>
    </row>
    <row r="14" spans="1:10" s="34" customFormat="1" ht="30">
      <c r="A14" s="82" t="s">
        <v>90</v>
      </c>
      <c r="B14" s="36" t="s">
        <v>68</v>
      </c>
      <c r="C14" s="87" t="s">
        <v>71</v>
      </c>
      <c r="D14" s="37" t="s">
        <v>72</v>
      </c>
      <c r="E14" s="84" t="s">
        <v>243</v>
      </c>
      <c r="F14" s="88">
        <v>1</v>
      </c>
      <c r="G14" s="85">
        <v>371.34</v>
      </c>
      <c r="H14" s="85">
        <f t="shared" ref="H14:H15" si="0">ROUND(G14*(1+$I$9),2)</f>
        <v>454.8</v>
      </c>
      <c r="I14" s="86">
        <f t="shared" ref="I14:I77" si="1">ROUND(H14*F14,2)</f>
        <v>454.8</v>
      </c>
      <c r="J14" s="163"/>
    </row>
    <row r="15" spans="1:10" s="34" customFormat="1" ht="15.75">
      <c r="A15" s="82" t="s">
        <v>91</v>
      </c>
      <c r="B15" s="36" t="s">
        <v>73</v>
      </c>
      <c r="C15" s="38" t="s">
        <v>74</v>
      </c>
      <c r="D15" s="37" t="s">
        <v>75</v>
      </c>
      <c r="E15" s="84" t="s">
        <v>2</v>
      </c>
      <c r="F15" s="88">
        <v>110</v>
      </c>
      <c r="G15" s="85">
        <v>160.82</v>
      </c>
      <c r="H15" s="85">
        <f t="shared" si="0"/>
        <v>196.96</v>
      </c>
      <c r="I15" s="86">
        <f t="shared" si="1"/>
        <v>21665.599999999999</v>
      </c>
    </row>
    <row r="16" spans="1:10" s="34" customFormat="1" ht="15.75">
      <c r="A16" s="82" t="s">
        <v>92</v>
      </c>
      <c r="B16" s="36" t="s">
        <v>25</v>
      </c>
      <c r="C16" s="38" t="s">
        <v>23</v>
      </c>
      <c r="D16" s="37" t="s">
        <v>76</v>
      </c>
      <c r="E16" s="84" t="s">
        <v>5</v>
      </c>
      <c r="F16" s="88">
        <v>4</v>
      </c>
      <c r="G16" s="85">
        <v>718.35</v>
      </c>
      <c r="H16" s="85">
        <f t="shared" ref="H16:H22" si="2">ROUND(G16*(1+$I$9),2)</f>
        <v>879.79</v>
      </c>
      <c r="I16" s="86">
        <f t="shared" si="1"/>
        <v>3519.16</v>
      </c>
      <c r="J16" s="162"/>
    </row>
    <row r="17" spans="1:11" s="34" customFormat="1" ht="30">
      <c r="A17" s="82" t="s">
        <v>93</v>
      </c>
      <c r="B17" s="36" t="s">
        <v>25</v>
      </c>
      <c r="C17" s="38" t="s">
        <v>24</v>
      </c>
      <c r="D17" s="37" t="s">
        <v>77</v>
      </c>
      <c r="E17" s="84" t="s">
        <v>5</v>
      </c>
      <c r="F17" s="88">
        <v>3</v>
      </c>
      <c r="G17" s="85">
        <v>1044.01</v>
      </c>
      <c r="H17" s="85">
        <f t="shared" si="2"/>
        <v>1278.6400000000001</v>
      </c>
      <c r="I17" s="86">
        <f t="shared" si="1"/>
        <v>3835.92</v>
      </c>
      <c r="J17" s="162"/>
    </row>
    <row r="18" spans="1:11" s="34" customFormat="1" ht="15.75">
      <c r="A18" s="82" t="s">
        <v>94</v>
      </c>
      <c r="B18" s="36" t="s">
        <v>78</v>
      </c>
      <c r="C18" s="38" t="s">
        <v>79</v>
      </c>
      <c r="D18" s="37" t="s">
        <v>80</v>
      </c>
      <c r="E18" s="84" t="s">
        <v>3</v>
      </c>
      <c r="F18" s="88">
        <v>2</v>
      </c>
      <c r="G18" s="85">
        <v>500</v>
      </c>
      <c r="H18" s="85">
        <f t="shared" si="2"/>
        <v>612.37</v>
      </c>
      <c r="I18" s="86">
        <f t="shared" si="1"/>
        <v>1224.74</v>
      </c>
    </row>
    <row r="19" spans="1:11" s="34" customFormat="1" ht="15.75">
      <c r="A19" s="82" t="s">
        <v>95</v>
      </c>
      <c r="B19" s="36" t="s">
        <v>78</v>
      </c>
      <c r="C19" s="38" t="s">
        <v>81</v>
      </c>
      <c r="D19" s="37" t="s">
        <v>82</v>
      </c>
      <c r="E19" s="84" t="s">
        <v>3</v>
      </c>
      <c r="F19" s="88">
        <v>2</v>
      </c>
      <c r="G19" s="85">
        <v>500</v>
      </c>
      <c r="H19" s="85">
        <f t="shared" si="2"/>
        <v>612.37</v>
      </c>
      <c r="I19" s="86">
        <f t="shared" si="1"/>
        <v>1224.74</v>
      </c>
    </row>
    <row r="20" spans="1:11" s="34" customFormat="1" ht="30">
      <c r="A20" s="82" t="s">
        <v>96</v>
      </c>
      <c r="B20" s="36" t="s">
        <v>83</v>
      </c>
      <c r="C20" s="38" t="s">
        <v>84</v>
      </c>
      <c r="D20" s="37" t="s">
        <v>85</v>
      </c>
      <c r="E20" s="84" t="s">
        <v>86</v>
      </c>
      <c r="F20" s="88">
        <v>80</v>
      </c>
      <c r="G20" s="85">
        <v>20</v>
      </c>
      <c r="H20" s="85">
        <f t="shared" si="2"/>
        <v>24.49</v>
      </c>
      <c r="I20" s="86">
        <f t="shared" si="1"/>
        <v>1959.2</v>
      </c>
    </row>
    <row r="21" spans="1:11" s="34" customFormat="1" ht="15.75">
      <c r="A21" s="82" t="s">
        <v>97</v>
      </c>
      <c r="B21" s="36" t="s">
        <v>73</v>
      </c>
      <c r="C21" s="38" t="s">
        <v>87</v>
      </c>
      <c r="D21" s="37" t="s">
        <v>88</v>
      </c>
      <c r="E21" s="84" t="s">
        <v>4</v>
      </c>
      <c r="F21" s="88">
        <v>32</v>
      </c>
      <c r="G21" s="85">
        <v>16.72</v>
      </c>
      <c r="H21" s="85">
        <f t="shared" si="2"/>
        <v>20.48</v>
      </c>
      <c r="I21" s="86">
        <f t="shared" si="1"/>
        <v>655.36</v>
      </c>
    </row>
    <row r="22" spans="1:11" s="34" customFormat="1" ht="15.75">
      <c r="A22" s="82" t="s">
        <v>301</v>
      </c>
      <c r="B22" s="155" t="s">
        <v>98</v>
      </c>
      <c r="C22" s="156" t="s">
        <v>298</v>
      </c>
      <c r="D22" s="157" t="s">
        <v>299</v>
      </c>
      <c r="E22" s="158" t="s">
        <v>300</v>
      </c>
      <c r="F22" s="159">
        <v>0.25</v>
      </c>
      <c r="G22" s="160">
        <v>19485.78</v>
      </c>
      <c r="H22" s="85">
        <f t="shared" si="2"/>
        <v>23865.03</v>
      </c>
      <c r="I22" s="86">
        <f t="shared" si="1"/>
        <v>5966.26</v>
      </c>
    </row>
    <row r="23" spans="1:11" s="34" customFormat="1" ht="15.75">
      <c r="A23" s="58">
        <v>2</v>
      </c>
      <c r="B23" s="51"/>
      <c r="C23" s="52"/>
      <c r="D23" s="53" t="s">
        <v>17</v>
      </c>
      <c r="E23" s="54"/>
      <c r="F23" s="55"/>
      <c r="G23" s="56"/>
      <c r="H23" s="57"/>
      <c r="I23" s="62">
        <f>SUBTOTAL(9,I24)</f>
        <v>67610.53</v>
      </c>
    </row>
    <row r="24" spans="1:11" s="34" customFormat="1" ht="15.75">
      <c r="A24" s="82" t="s">
        <v>297</v>
      </c>
      <c r="B24" s="36" t="s">
        <v>25</v>
      </c>
      <c r="C24" s="87" t="s">
        <v>57</v>
      </c>
      <c r="D24" s="37" t="s">
        <v>17</v>
      </c>
      <c r="E24" s="84" t="s">
        <v>3</v>
      </c>
      <c r="F24" s="88">
        <v>1</v>
      </c>
      <c r="G24" s="85">
        <v>55203.960000000006</v>
      </c>
      <c r="H24" s="85">
        <f>ROUND(G24*(1+$I$9),2)</f>
        <v>67610.53</v>
      </c>
      <c r="I24" s="86">
        <f t="shared" si="1"/>
        <v>67610.53</v>
      </c>
      <c r="J24" s="154">
        <f>I24/I11</f>
        <v>8.4224066549969709E-2</v>
      </c>
      <c r="K24" s="134"/>
    </row>
    <row r="25" spans="1:11" s="34" customFormat="1" ht="15.75">
      <c r="A25" s="58">
        <v>3</v>
      </c>
      <c r="B25" s="51"/>
      <c r="C25" s="52"/>
      <c r="D25" s="53" t="s">
        <v>54</v>
      </c>
      <c r="E25" s="54"/>
      <c r="F25" s="55">
        <v>0</v>
      </c>
      <c r="G25" s="56">
        <v>0</v>
      </c>
      <c r="H25" s="57"/>
      <c r="I25" s="62">
        <f>SUBTOTAL(9,I26:I35)</f>
        <v>24359.32</v>
      </c>
    </row>
    <row r="26" spans="1:11" s="34" customFormat="1" ht="15.75">
      <c r="A26" s="82" t="s">
        <v>120</v>
      </c>
      <c r="B26" s="36" t="s">
        <v>98</v>
      </c>
      <c r="C26" s="87" t="s">
        <v>99</v>
      </c>
      <c r="D26" s="37" t="s">
        <v>100</v>
      </c>
      <c r="E26" s="84" t="s">
        <v>2</v>
      </c>
      <c r="F26" s="88">
        <v>100</v>
      </c>
      <c r="G26" s="85">
        <v>13.29</v>
      </c>
      <c r="H26" s="85">
        <f t="shared" ref="H26:H35" si="3">ROUND(G26*(1+$I$9),2)</f>
        <v>16.28</v>
      </c>
      <c r="I26" s="86">
        <f t="shared" si="1"/>
        <v>1628</v>
      </c>
    </row>
    <row r="27" spans="1:11" s="34" customFormat="1" ht="15.75">
      <c r="A27" s="82" t="s">
        <v>121</v>
      </c>
      <c r="B27" s="36" t="s">
        <v>25</v>
      </c>
      <c r="C27" s="87" t="s">
        <v>28</v>
      </c>
      <c r="D27" s="37" t="s">
        <v>101</v>
      </c>
      <c r="E27" s="84" t="s">
        <v>3</v>
      </c>
      <c r="F27" s="88">
        <v>4</v>
      </c>
      <c r="G27" s="85">
        <v>43.16</v>
      </c>
      <c r="H27" s="85">
        <f t="shared" si="3"/>
        <v>52.86</v>
      </c>
      <c r="I27" s="86">
        <f t="shared" si="1"/>
        <v>211.44</v>
      </c>
    </row>
    <row r="28" spans="1:11" s="34" customFormat="1" ht="15.75">
      <c r="A28" s="82" t="s">
        <v>122</v>
      </c>
      <c r="B28" s="36" t="s">
        <v>25</v>
      </c>
      <c r="C28" s="87" t="s">
        <v>29</v>
      </c>
      <c r="D28" s="37" t="s">
        <v>102</v>
      </c>
      <c r="E28" s="84" t="s">
        <v>3</v>
      </c>
      <c r="F28" s="88">
        <v>4</v>
      </c>
      <c r="G28" s="85">
        <v>152.47999999999999</v>
      </c>
      <c r="H28" s="85">
        <f t="shared" si="3"/>
        <v>186.75</v>
      </c>
      <c r="I28" s="86">
        <f t="shared" si="1"/>
        <v>747</v>
      </c>
    </row>
    <row r="29" spans="1:11" s="34" customFormat="1" ht="15.75">
      <c r="A29" s="82" t="s">
        <v>123</v>
      </c>
      <c r="B29" s="36" t="s">
        <v>98</v>
      </c>
      <c r="C29" s="87" t="s">
        <v>103</v>
      </c>
      <c r="D29" s="37" t="s">
        <v>104</v>
      </c>
      <c r="E29" s="84" t="s">
        <v>2</v>
      </c>
      <c r="F29" s="88">
        <v>29.69</v>
      </c>
      <c r="G29" s="85">
        <v>13.29</v>
      </c>
      <c r="H29" s="85">
        <f t="shared" si="3"/>
        <v>16.28</v>
      </c>
      <c r="I29" s="86">
        <f t="shared" si="1"/>
        <v>483.35</v>
      </c>
    </row>
    <row r="30" spans="1:11" s="34" customFormat="1" ht="15.75">
      <c r="A30" s="82" t="s">
        <v>124</v>
      </c>
      <c r="B30" s="36" t="s">
        <v>98</v>
      </c>
      <c r="C30" s="87" t="s">
        <v>105</v>
      </c>
      <c r="D30" s="37" t="s">
        <v>106</v>
      </c>
      <c r="E30" s="84" t="s">
        <v>2</v>
      </c>
      <c r="F30" s="88">
        <v>192.53</v>
      </c>
      <c r="G30" s="85">
        <v>8.8699999999999992</v>
      </c>
      <c r="H30" s="85">
        <f t="shared" si="3"/>
        <v>10.86</v>
      </c>
      <c r="I30" s="86">
        <f t="shared" si="1"/>
        <v>2090.88</v>
      </c>
    </row>
    <row r="31" spans="1:11" s="34" customFormat="1" ht="15.75">
      <c r="A31" s="82" t="s">
        <v>125</v>
      </c>
      <c r="B31" s="36" t="s">
        <v>98</v>
      </c>
      <c r="C31" s="87" t="s">
        <v>107</v>
      </c>
      <c r="D31" s="37" t="s">
        <v>108</v>
      </c>
      <c r="E31" s="84" t="s">
        <v>2</v>
      </c>
      <c r="F31" s="88">
        <v>383.95</v>
      </c>
      <c r="G31" s="85">
        <v>6.84</v>
      </c>
      <c r="H31" s="85">
        <f t="shared" si="3"/>
        <v>8.3800000000000008</v>
      </c>
      <c r="I31" s="86">
        <f t="shared" si="1"/>
        <v>3217.5</v>
      </c>
    </row>
    <row r="32" spans="1:11" s="34" customFormat="1" ht="15.75">
      <c r="A32" s="82" t="s">
        <v>126</v>
      </c>
      <c r="B32" s="36" t="s">
        <v>98</v>
      </c>
      <c r="C32" s="87" t="s">
        <v>109</v>
      </c>
      <c r="D32" s="37" t="s">
        <v>110</v>
      </c>
      <c r="E32" s="84" t="s">
        <v>2</v>
      </c>
      <c r="F32" s="88">
        <v>1058</v>
      </c>
      <c r="G32" s="85">
        <v>5.76</v>
      </c>
      <c r="H32" s="85">
        <f t="shared" si="3"/>
        <v>7.05</v>
      </c>
      <c r="I32" s="86">
        <f t="shared" si="1"/>
        <v>7458.9</v>
      </c>
    </row>
    <row r="33" spans="1:10" s="34" customFormat="1" ht="15.75">
      <c r="A33" s="82" t="s">
        <v>127</v>
      </c>
      <c r="B33" s="36" t="s">
        <v>98</v>
      </c>
      <c r="C33" s="87" t="s">
        <v>111</v>
      </c>
      <c r="D33" s="37" t="s">
        <v>112</v>
      </c>
      <c r="E33" s="84" t="s">
        <v>113</v>
      </c>
      <c r="F33" s="88">
        <v>137.54</v>
      </c>
      <c r="G33" s="85">
        <v>2.57</v>
      </c>
      <c r="H33" s="85">
        <f t="shared" si="3"/>
        <v>3.15</v>
      </c>
      <c r="I33" s="86">
        <f t="shared" si="1"/>
        <v>433.25</v>
      </c>
    </row>
    <row r="34" spans="1:10" s="34" customFormat="1" ht="15.75">
      <c r="A34" s="82" t="s">
        <v>128</v>
      </c>
      <c r="B34" s="36" t="s">
        <v>98</v>
      </c>
      <c r="C34" s="87" t="s">
        <v>114</v>
      </c>
      <c r="D34" s="37" t="s">
        <v>115</v>
      </c>
      <c r="E34" s="84" t="s">
        <v>116</v>
      </c>
      <c r="F34" s="88">
        <v>2475.7199999999998</v>
      </c>
      <c r="G34" s="85">
        <v>1.7</v>
      </c>
      <c r="H34" s="85">
        <f t="shared" si="3"/>
        <v>2.08</v>
      </c>
      <c r="I34" s="86">
        <f t="shared" si="1"/>
        <v>5149.5</v>
      </c>
    </row>
    <row r="35" spans="1:10" s="34" customFormat="1" ht="15.75">
      <c r="A35" s="82" t="s">
        <v>129</v>
      </c>
      <c r="B35" s="36" t="s">
        <v>68</v>
      </c>
      <c r="C35" s="87" t="s">
        <v>117</v>
      </c>
      <c r="D35" s="37" t="s">
        <v>118</v>
      </c>
      <c r="E35" s="84" t="s">
        <v>119</v>
      </c>
      <c r="F35" s="88">
        <v>50</v>
      </c>
      <c r="G35" s="85">
        <v>48</v>
      </c>
      <c r="H35" s="85">
        <f t="shared" si="3"/>
        <v>58.79</v>
      </c>
      <c r="I35" s="86">
        <f t="shared" si="1"/>
        <v>2939.5</v>
      </c>
    </row>
    <row r="36" spans="1:10" ht="15.75">
      <c r="A36" s="58">
        <v>4</v>
      </c>
      <c r="B36" s="51"/>
      <c r="C36" s="52"/>
      <c r="D36" s="53" t="s">
        <v>58</v>
      </c>
      <c r="E36" s="54"/>
      <c r="F36" s="55">
        <v>0</v>
      </c>
      <c r="G36" s="56">
        <v>0</v>
      </c>
      <c r="H36" s="57"/>
      <c r="I36" s="62">
        <f>SUBTOTAL(9,I37:I38)</f>
        <v>41771.320000000007</v>
      </c>
      <c r="J36" s="34"/>
    </row>
    <row r="37" spans="1:10" ht="18.75" customHeight="1">
      <c r="A37" s="82" t="s">
        <v>138</v>
      </c>
      <c r="B37" s="36" t="s">
        <v>98</v>
      </c>
      <c r="C37" s="87" t="s">
        <v>130</v>
      </c>
      <c r="D37" s="37" t="s">
        <v>131</v>
      </c>
      <c r="E37" s="84" t="s">
        <v>113</v>
      </c>
      <c r="F37" s="88">
        <v>740.6</v>
      </c>
      <c r="G37" s="85">
        <v>6.31</v>
      </c>
      <c r="H37" s="85">
        <f>ROUND(G37*(1+$I$9),2)</f>
        <v>7.73</v>
      </c>
      <c r="I37" s="86">
        <f t="shared" si="1"/>
        <v>5724.84</v>
      </c>
      <c r="J37" s="34"/>
    </row>
    <row r="38" spans="1:10" ht="15.75">
      <c r="A38" s="82" t="s">
        <v>139</v>
      </c>
      <c r="B38" s="36" t="s">
        <v>98</v>
      </c>
      <c r="C38" s="87" t="s">
        <v>114</v>
      </c>
      <c r="D38" s="37" t="s">
        <v>115</v>
      </c>
      <c r="E38" s="84" t="s">
        <v>116</v>
      </c>
      <c r="F38" s="88">
        <v>17330.04</v>
      </c>
      <c r="G38" s="85">
        <v>1.7</v>
      </c>
      <c r="H38" s="85">
        <f>ROUND(G38*(1+$I$9),2)</f>
        <v>2.08</v>
      </c>
      <c r="I38" s="86">
        <f t="shared" si="1"/>
        <v>36046.480000000003</v>
      </c>
      <c r="J38" s="34"/>
    </row>
    <row r="39" spans="1:10" ht="15.75">
      <c r="A39" s="58">
        <v>5</v>
      </c>
      <c r="B39" s="51"/>
      <c r="C39" s="52"/>
      <c r="D39" s="53" t="s">
        <v>22</v>
      </c>
      <c r="E39" s="54"/>
      <c r="F39" s="55">
        <v>0</v>
      </c>
      <c r="G39" s="56">
        <v>0</v>
      </c>
      <c r="H39" s="57"/>
      <c r="I39" s="62">
        <f>SUBTOTAL(9,I40:I48)</f>
        <v>25402.29</v>
      </c>
      <c r="J39" s="34"/>
    </row>
    <row r="40" spans="1:10" ht="15.75">
      <c r="A40" s="82" t="s">
        <v>146</v>
      </c>
      <c r="B40" s="36" t="s">
        <v>25</v>
      </c>
      <c r="C40" s="87" t="s">
        <v>30</v>
      </c>
      <c r="D40" s="37" t="s">
        <v>140</v>
      </c>
      <c r="E40" s="84" t="s">
        <v>4</v>
      </c>
      <c r="F40" s="88">
        <v>40.119999999999997</v>
      </c>
      <c r="G40" s="85">
        <v>11.03</v>
      </c>
      <c r="H40" s="85">
        <f>ROUND(G40*(1+$I$9),2)</f>
        <v>13.51</v>
      </c>
      <c r="I40" s="86">
        <f t="shared" si="1"/>
        <v>542.02</v>
      </c>
      <c r="J40" s="34"/>
    </row>
    <row r="41" spans="1:10" ht="15.75">
      <c r="A41" s="82" t="s">
        <v>147</v>
      </c>
      <c r="B41" s="36" t="s">
        <v>98</v>
      </c>
      <c r="C41" s="87" t="s">
        <v>141</v>
      </c>
      <c r="D41" s="37" t="s">
        <v>142</v>
      </c>
      <c r="E41" s="84" t="s">
        <v>4</v>
      </c>
      <c r="F41" s="88">
        <v>40.119999999999997</v>
      </c>
      <c r="G41" s="85">
        <v>187.88</v>
      </c>
      <c r="H41" s="85">
        <f>ROUND(G41*(1+$I$9),2)</f>
        <v>230.1</v>
      </c>
      <c r="I41" s="86">
        <f t="shared" si="1"/>
        <v>9231.61</v>
      </c>
      <c r="J41" s="34"/>
    </row>
    <row r="42" spans="1:10" ht="45">
      <c r="A42" s="82" t="s">
        <v>148</v>
      </c>
      <c r="B42" s="36" t="s">
        <v>68</v>
      </c>
      <c r="C42" s="87" t="s">
        <v>144</v>
      </c>
      <c r="D42" s="37" t="s">
        <v>145</v>
      </c>
      <c r="E42" s="84" t="s">
        <v>4</v>
      </c>
      <c r="F42" s="88">
        <v>103.85</v>
      </c>
      <c r="G42" s="85">
        <v>82.72</v>
      </c>
      <c r="H42" s="85">
        <f>ROUND(G42*(1+$I$9),2)</f>
        <v>101.31</v>
      </c>
      <c r="I42" s="86">
        <f t="shared" si="1"/>
        <v>10521.04</v>
      </c>
    </row>
    <row r="43" spans="1:10" ht="45">
      <c r="A43" s="82" t="s">
        <v>149</v>
      </c>
      <c r="B43" s="36" t="s">
        <v>68</v>
      </c>
      <c r="C43" s="87" t="s">
        <v>388</v>
      </c>
      <c r="D43" s="37" t="s">
        <v>389</v>
      </c>
      <c r="E43" s="84" t="s">
        <v>243</v>
      </c>
      <c r="F43" s="88">
        <v>1</v>
      </c>
      <c r="G43" s="85">
        <v>671.45</v>
      </c>
      <c r="H43" s="85">
        <f>ROUND(G43*(1+$I$9),2)</f>
        <v>822.35</v>
      </c>
      <c r="I43" s="86">
        <f t="shared" si="1"/>
        <v>822.35</v>
      </c>
      <c r="J43" s="34"/>
    </row>
    <row r="44" spans="1:10" ht="15.75">
      <c r="A44" s="82" t="s">
        <v>390</v>
      </c>
      <c r="B44" s="36" t="s">
        <v>73</v>
      </c>
      <c r="C44" s="87">
        <v>93358</v>
      </c>
      <c r="D44" s="37" t="s">
        <v>199</v>
      </c>
      <c r="E44" s="84" t="s">
        <v>113</v>
      </c>
      <c r="F44" s="88">
        <v>8.39</v>
      </c>
      <c r="G44" s="85">
        <v>71.28</v>
      </c>
      <c r="H44" s="85">
        <f t="shared" ref="H44:H48" si="4">ROUND(G44*(1+$I$9),2)</f>
        <v>87.3</v>
      </c>
      <c r="I44" s="86">
        <f t="shared" si="1"/>
        <v>732.45</v>
      </c>
      <c r="J44" s="34"/>
    </row>
    <row r="45" spans="1:10" ht="15.75">
      <c r="A45" s="82" t="s">
        <v>391</v>
      </c>
      <c r="B45" s="36" t="s">
        <v>73</v>
      </c>
      <c r="C45" s="87">
        <v>101616</v>
      </c>
      <c r="D45" s="37" t="s">
        <v>384</v>
      </c>
      <c r="E45" s="84" t="s">
        <v>2</v>
      </c>
      <c r="F45" s="88">
        <v>7.62</v>
      </c>
      <c r="G45" s="85">
        <v>5.5</v>
      </c>
      <c r="H45" s="85">
        <f t="shared" si="4"/>
        <v>6.74</v>
      </c>
      <c r="I45" s="86">
        <f t="shared" si="1"/>
        <v>51.36</v>
      </c>
      <c r="J45" s="34"/>
    </row>
    <row r="46" spans="1:10" ht="15.75">
      <c r="A46" s="82" t="s">
        <v>392</v>
      </c>
      <c r="B46" s="36" t="s">
        <v>98</v>
      </c>
      <c r="C46" s="87" t="s">
        <v>385</v>
      </c>
      <c r="D46" s="37" t="s">
        <v>386</v>
      </c>
      <c r="E46" s="84" t="s">
        <v>113</v>
      </c>
      <c r="F46" s="88">
        <v>1.1000000000000001</v>
      </c>
      <c r="G46" s="85">
        <v>496.62</v>
      </c>
      <c r="H46" s="85">
        <f t="shared" si="4"/>
        <v>608.23</v>
      </c>
      <c r="I46" s="86">
        <f t="shared" si="1"/>
        <v>669.05</v>
      </c>
      <c r="J46" s="34"/>
    </row>
    <row r="47" spans="1:10" ht="30">
      <c r="A47" s="82" t="s">
        <v>393</v>
      </c>
      <c r="B47" s="36" t="s">
        <v>73</v>
      </c>
      <c r="C47" s="87">
        <v>92210</v>
      </c>
      <c r="D47" s="37" t="s">
        <v>387</v>
      </c>
      <c r="E47" s="84" t="s">
        <v>4</v>
      </c>
      <c r="F47" s="88">
        <v>8.4700000000000006</v>
      </c>
      <c r="G47" s="85">
        <v>164.27</v>
      </c>
      <c r="H47" s="85">
        <f t="shared" si="4"/>
        <v>201.19</v>
      </c>
      <c r="I47" s="86">
        <f t="shared" si="1"/>
        <v>1704.08</v>
      </c>
      <c r="J47" s="34"/>
    </row>
    <row r="48" spans="1:10" ht="15.75">
      <c r="A48" s="82" t="s">
        <v>394</v>
      </c>
      <c r="B48" s="36" t="s">
        <v>73</v>
      </c>
      <c r="C48" s="87">
        <v>93382</v>
      </c>
      <c r="D48" s="37" t="s">
        <v>143</v>
      </c>
      <c r="E48" s="84" t="s">
        <v>113</v>
      </c>
      <c r="F48" s="88">
        <v>32.619999999999997</v>
      </c>
      <c r="G48" s="85">
        <v>28.24</v>
      </c>
      <c r="H48" s="85">
        <f t="shared" si="4"/>
        <v>34.590000000000003</v>
      </c>
      <c r="I48" s="86">
        <f t="shared" si="1"/>
        <v>1128.33</v>
      </c>
      <c r="J48" s="34"/>
    </row>
    <row r="49" spans="1:10" ht="15.75">
      <c r="A49" s="58">
        <v>6</v>
      </c>
      <c r="B49" s="51"/>
      <c r="C49" s="52"/>
      <c r="D49" s="53" t="s">
        <v>166</v>
      </c>
      <c r="E49" s="54"/>
      <c r="F49" s="55">
        <v>0</v>
      </c>
      <c r="G49" s="56">
        <v>0</v>
      </c>
      <c r="H49" s="57"/>
      <c r="I49" s="62">
        <f>SUBTOTAL(9,I50:I54)</f>
        <v>11372.42</v>
      </c>
    </row>
    <row r="50" spans="1:10" ht="30">
      <c r="A50" s="82" t="s">
        <v>161</v>
      </c>
      <c r="B50" s="36" t="s">
        <v>68</v>
      </c>
      <c r="C50" s="87" t="s">
        <v>150</v>
      </c>
      <c r="D50" s="37" t="s">
        <v>151</v>
      </c>
      <c r="E50" s="84" t="s">
        <v>152</v>
      </c>
      <c r="F50" s="88">
        <v>14.4</v>
      </c>
      <c r="G50" s="85">
        <v>123.75</v>
      </c>
      <c r="H50" s="85">
        <f>ROUND(G50*(1+$I$9),2)</f>
        <v>151.56</v>
      </c>
      <c r="I50" s="86">
        <f t="shared" si="1"/>
        <v>2182.46</v>
      </c>
    </row>
    <row r="51" spans="1:10" ht="30">
      <c r="A51" s="82" t="s">
        <v>162</v>
      </c>
      <c r="B51" s="36" t="s">
        <v>73</v>
      </c>
      <c r="C51" s="87" t="s">
        <v>153</v>
      </c>
      <c r="D51" s="37" t="s">
        <v>154</v>
      </c>
      <c r="E51" s="84" t="s">
        <v>2</v>
      </c>
      <c r="F51" s="88">
        <v>20.88</v>
      </c>
      <c r="G51" s="85">
        <v>6.3</v>
      </c>
      <c r="H51" s="85">
        <f>ROUND(G51*(1+$I$9),2)</f>
        <v>7.72</v>
      </c>
      <c r="I51" s="86">
        <f t="shared" si="1"/>
        <v>161.19</v>
      </c>
    </row>
    <row r="52" spans="1:10" ht="30">
      <c r="A52" s="82" t="s">
        <v>163</v>
      </c>
      <c r="B52" s="36" t="s">
        <v>73</v>
      </c>
      <c r="C52" s="87" t="s">
        <v>155</v>
      </c>
      <c r="D52" s="37" t="s">
        <v>156</v>
      </c>
      <c r="E52" s="84" t="s">
        <v>2</v>
      </c>
      <c r="F52" s="88">
        <v>20.88</v>
      </c>
      <c r="G52" s="85">
        <v>38.119999999999997</v>
      </c>
      <c r="H52" s="85">
        <f>ROUND(G52*(1+$I$9),2)</f>
        <v>46.69</v>
      </c>
      <c r="I52" s="86">
        <f t="shared" si="1"/>
        <v>974.89</v>
      </c>
    </row>
    <row r="53" spans="1:10">
      <c r="A53" s="82" t="s">
        <v>164</v>
      </c>
      <c r="B53" s="36" t="s">
        <v>73</v>
      </c>
      <c r="C53" s="87" t="s">
        <v>157</v>
      </c>
      <c r="D53" s="37" t="s">
        <v>158</v>
      </c>
      <c r="E53" s="84" t="s">
        <v>2</v>
      </c>
      <c r="F53" s="88">
        <v>289.23</v>
      </c>
      <c r="G53" s="85">
        <v>17.27</v>
      </c>
      <c r="H53" s="85">
        <f>ROUND(G53*(1+$I$9),2)</f>
        <v>21.15</v>
      </c>
      <c r="I53" s="86">
        <f t="shared" si="1"/>
        <v>6117.21</v>
      </c>
    </row>
    <row r="54" spans="1:10" ht="30">
      <c r="A54" s="82" t="s">
        <v>165</v>
      </c>
      <c r="B54" s="36" t="s">
        <v>73</v>
      </c>
      <c r="C54" s="87" t="s">
        <v>159</v>
      </c>
      <c r="D54" s="37" t="s">
        <v>160</v>
      </c>
      <c r="E54" s="84" t="s">
        <v>113</v>
      </c>
      <c r="F54" s="88">
        <v>2.93</v>
      </c>
      <c r="G54" s="85">
        <v>539.69000000000005</v>
      </c>
      <c r="H54" s="85">
        <f>ROUND(G54*(1+$I$9),2)</f>
        <v>660.98</v>
      </c>
      <c r="I54" s="86">
        <f t="shared" si="1"/>
        <v>1936.67</v>
      </c>
    </row>
    <row r="55" spans="1:10" ht="15.75">
      <c r="A55" s="58">
        <v>7</v>
      </c>
      <c r="B55" s="51"/>
      <c r="C55" s="52"/>
      <c r="D55" s="53" t="s">
        <v>184</v>
      </c>
      <c r="E55" s="54"/>
      <c r="F55" s="55">
        <v>0</v>
      </c>
      <c r="G55" s="56">
        <v>0</v>
      </c>
      <c r="H55" s="57"/>
      <c r="I55" s="62">
        <f>SUBTOTAL(9,I56:I67)</f>
        <v>252138.67</v>
      </c>
    </row>
    <row r="56" spans="1:10">
      <c r="A56" s="82" t="s">
        <v>185</v>
      </c>
      <c r="B56" s="36" t="s">
        <v>25</v>
      </c>
      <c r="C56" s="87" t="s">
        <v>167</v>
      </c>
      <c r="D56" s="37" t="s">
        <v>168</v>
      </c>
      <c r="E56" s="84" t="s">
        <v>4</v>
      </c>
      <c r="F56" s="88">
        <v>324.39999999999998</v>
      </c>
      <c r="G56" s="85">
        <v>5.92</v>
      </c>
      <c r="H56" s="85">
        <f t="shared" ref="H56:H67" si="5">ROUND(G56*(1+$I$9),2)</f>
        <v>7.25</v>
      </c>
      <c r="I56" s="86">
        <f t="shared" si="1"/>
        <v>2351.9</v>
      </c>
      <c r="J56" s="144"/>
    </row>
    <row r="57" spans="1:10" ht="30">
      <c r="A57" s="82" t="s">
        <v>186</v>
      </c>
      <c r="B57" s="36" t="s">
        <v>25</v>
      </c>
      <c r="C57" s="87" t="s">
        <v>27</v>
      </c>
      <c r="D57" s="37" t="s">
        <v>169</v>
      </c>
      <c r="E57" s="84" t="s">
        <v>4</v>
      </c>
      <c r="F57" s="88">
        <v>87.3</v>
      </c>
      <c r="G57" s="85">
        <v>128.44999999999999</v>
      </c>
      <c r="H57" s="85">
        <f t="shared" si="5"/>
        <v>157.32</v>
      </c>
      <c r="I57" s="86">
        <f t="shared" si="1"/>
        <v>13734.04</v>
      </c>
    </row>
    <row r="58" spans="1:10" ht="30">
      <c r="A58" s="82" t="s">
        <v>187</v>
      </c>
      <c r="B58" s="36" t="s">
        <v>73</v>
      </c>
      <c r="C58" s="87" t="s">
        <v>170</v>
      </c>
      <c r="D58" s="37" t="s">
        <v>171</v>
      </c>
      <c r="E58" s="84" t="s">
        <v>113</v>
      </c>
      <c r="F58" s="88">
        <v>22.93</v>
      </c>
      <c r="G58" s="85">
        <v>84.9</v>
      </c>
      <c r="H58" s="85">
        <f t="shared" si="5"/>
        <v>103.98</v>
      </c>
      <c r="I58" s="86">
        <f t="shared" si="1"/>
        <v>2384.2600000000002</v>
      </c>
    </row>
    <row r="59" spans="1:10" ht="30">
      <c r="A59" s="82" t="s">
        <v>188</v>
      </c>
      <c r="B59" s="36" t="s">
        <v>73</v>
      </c>
      <c r="C59" s="87" t="s">
        <v>172</v>
      </c>
      <c r="D59" s="37" t="s">
        <v>173</v>
      </c>
      <c r="E59" s="84" t="s">
        <v>2</v>
      </c>
      <c r="F59" s="88">
        <v>84.24</v>
      </c>
      <c r="G59" s="85">
        <v>107.24</v>
      </c>
      <c r="H59" s="85">
        <f t="shared" si="5"/>
        <v>131.34</v>
      </c>
      <c r="I59" s="86">
        <f t="shared" si="1"/>
        <v>11064.08</v>
      </c>
    </row>
    <row r="60" spans="1:10">
      <c r="A60" s="82" t="s">
        <v>189</v>
      </c>
      <c r="B60" s="36" t="s">
        <v>73</v>
      </c>
      <c r="C60" s="87" t="s">
        <v>174</v>
      </c>
      <c r="D60" s="37" t="s">
        <v>175</v>
      </c>
      <c r="E60" s="84" t="s">
        <v>113</v>
      </c>
      <c r="F60" s="88">
        <v>1.4</v>
      </c>
      <c r="G60" s="85">
        <v>602.58000000000004</v>
      </c>
      <c r="H60" s="85">
        <f t="shared" si="5"/>
        <v>738</v>
      </c>
      <c r="I60" s="86">
        <f t="shared" si="1"/>
        <v>1033.2</v>
      </c>
    </row>
    <row r="61" spans="1:10">
      <c r="A61" s="82" t="s">
        <v>190</v>
      </c>
      <c r="B61" s="36" t="s">
        <v>73</v>
      </c>
      <c r="C61" s="87" t="s">
        <v>176</v>
      </c>
      <c r="D61" s="37" t="s">
        <v>177</v>
      </c>
      <c r="E61" s="84" t="s">
        <v>178</v>
      </c>
      <c r="F61" s="88">
        <v>873.59</v>
      </c>
      <c r="G61" s="85">
        <v>17.350000000000001</v>
      </c>
      <c r="H61" s="85">
        <f t="shared" si="5"/>
        <v>21.25</v>
      </c>
      <c r="I61" s="86">
        <f t="shared" si="1"/>
        <v>18563.79</v>
      </c>
    </row>
    <row r="62" spans="1:10">
      <c r="A62" s="82" t="s">
        <v>191</v>
      </c>
      <c r="B62" s="36" t="s">
        <v>25</v>
      </c>
      <c r="C62" s="87" t="s">
        <v>32</v>
      </c>
      <c r="D62" s="37" t="s">
        <v>179</v>
      </c>
      <c r="E62" s="84" t="s">
        <v>113</v>
      </c>
      <c r="F62" s="88">
        <v>12.64</v>
      </c>
      <c r="G62" s="85">
        <v>528.85</v>
      </c>
      <c r="H62" s="85">
        <f t="shared" si="5"/>
        <v>647.70000000000005</v>
      </c>
      <c r="I62" s="86">
        <f t="shared" si="1"/>
        <v>8186.93</v>
      </c>
    </row>
    <row r="63" spans="1:10" ht="45">
      <c r="A63" s="82" t="s">
        <v>192</v>
      </c>
      <c r="B63" s="36" t="s">
        <v>383</v>
      </c>
      <c r="C63" s="87" t="s">
        <v>26</v>
      </c>
      <c r="D63" s="37" t="s">
        <v>180</v>
      </c>
      <c r="E63" s="84" t="s">
        <v>2</v>
      </c>
      <c r="F63" s="88">
        <v>380.2</v>
      </c>
      <c r="G63" s="85">
        <v>234.04</v>
      </c>
      <c r="H63" s="85">
        <f t="shared" si="5"/>
        <v>286.64</v>
      </c>
      <c r="I63" s="86">
        <f t="shared" si="1"/>
        <v>108980.53</v>
      </c>
    </row>
    <row r="64" spans="1:10" ht="30">
      <c r="A64" s="82" t="s">
        <v>193</v>
      </c>
      <c r="B64" s="36" t="s">
        <v>25</v>
      </c>
      <c r="C64" s="87" t="s">
        <v>293</v>
      </c>
      <c r="D64" s="37" t="s">
        <v>294</v>
      </c>
      <c r="E64" s="84" t="s">
        <v>181</v>
      </c>
      <c r="F64" s="88">
        <v>1</v>
      </c>
      <c r="G64" s="85">
        <v>4534.79</v>
      </c>
      <c r="H64" s="85">
        <f t="shared" si="5"/>
        <v>5553.94</v>
      </c>
      <c r="I64" s="86">
        <f t="shared" si="1"/>
        <v>5553.94</v>
      </c>
    </row>
    <row r="65" spans="1:9" ht="30">
      <c r="A65" s="82" t="s">
        <v>194</v>
      </c>
      <c r="B65" s="36" t="s">
        <v>25</v>
      </c>
      <c r="C65" s="87" t="s">
        <v>295</v>
      </c>
      <c r="D65" s="37" t="s">
        <v>296</v>
      </c>
      <c r="E65" s="84" t="s">
        <v>181</v>
      </c>
      <c r="F65" s="88">
        <v>3</v>
      </c>
      <c r="G65" s="85">
        <v>1016.08</v>
      </c>
      <c r="H65" s="85">
        <f t="shared" si="5"/>
        <v>1244.43</v>
      </c>
      <c r="I65" s="86">
        <f t="shared" si="1"/>
        <v>3733.29</v>
      </c>
    </row>
    <row r="66" spans="1:9">
      <c r="A66" s="82" t="s">
        <v>195</v>
      </c>
      <c r="B66" s="36" t="s">
        <v>25</v>
      </c>
      <c r="C66" s="87" t="s">
        <v>31</v>
      </c>
      <c r="D66" s="37" t="s">
        <v>286</v>
      </c>
      <c r="E66" s="84" t="s">
        <v>181</v>
      </c>
      <c r="F66" s="88">
        <v>78</v>
      </c>
      <c r="G66" s="85">
        <v>678.95</v>
      </c>
      <c r="H66" s="85">
        <f t="shared" si="5"/>
        <v>831.54</v>
      </c>
      <c r="I66" s="86">
        <f t="shared" si="1"/>
        <v>64860.12</v>
      </c>
    </row>
    <row r="67" spans="1:9" ht="30">
      <c r="A67" s="82" t="s">
        <v>292</v>
      </c>
      <c r="B67" s="36" t="s">
        <v>73</v>
      </c>
      <c r="C67" s="87" t="s">
        <v>182</v>
      </c>
      <c r="D67" s="37" t="s">
        <v>183</v>
      </c>
      <c r="E67" s="84" t="s">
        <v>2</v>
      </c>
      <c r="F67" s="88">
        <v>419.39</v>
      </c>
      <c r="G67" s="85">
        <v>22.76</v>
      </c>
      <c r="H67" s="85">
        <f t="shared" si="5"/>
        <v>27.88</v>
      </c>
      <c r="I67" s="86">
        <f t="shared" si="1"/>
        <v>11692.59</v>
      </c>
    </row>
    <row r="68" spans="1:9" ht="15.75">
      <c r="A68" s="58">
        <v>8</v>
      </c>
      <c r="B68" s="51"/>
      <c r="C68" s="52"/>
      <c r="D68" s="53" t="s">
        <v>225</v>
      </c>
      <c r="E68" s="54"/>
      <c r="F68" s="55">
        <v>0</v>
      </c>
      <c r="G68" s="56">
        <v>0</v>
      </c>
      <c r="H68" s="57"/>
      <c r="I68" s="62">
        <f>SUBTOTAL(9,I69:I85)</f>
        <v>34672.999999999993</v>
      </c>
    </row>
    <row r="69" spans="1:9">
      <c r="A69" s="82" t="s">
        <v>227</v>
      </c>
      <c r="B69" s="36" t="s">
        <v>25</v>
      </c>
      <c r="C69" s="87" t="s">
        <v>167</v>
      </c>
      <c r="D69" s="37" t="s">
        <v>168</v>
      </c>
      <c r="E69" s="84" t="s">
        <v>4</v>
      </c>
      <c r="F69" s="88">
        <v>29.27</v>
      </c>
      <c r="G69" s="85">
        <v>5.92</v>
      </c>
      <c r="H69" s="85">
        <f t="shared" ref="H69:H85" si="6">ROUND(G69*(1+$I$9),2)</f>
        <v>7.25</v>
      </c>
      <c r="I69" s="86">
        <f t="shared" si="1"/>
        <v>212.21</v>
      </c>
    </row>
    <row r="70" spans="1:9" ht="30">
      <c r="A70" s="82" t="s">
        <v>228</v>
      </c>
      <c r="B70" s="36" t="s">
        <v>383</v>
      </c>
      <c r="C70" s="87" t="s">
        <v>27</v>
      </c>
      <c r="D70" s="37" t="s">
        <v>169</v>
      </c>
      <c r="E70" s="84" t="s">
        <v>4</v>
      </c>
      <c r="F70" s="88">
        <v>45</v>
      </c>
      <c r="G70" s="85">
        <v>128.44999999999999</v>
      </c>
      <c r="H70" s="85">
        <f t="shared" si="6"/>
        <v>157.32</v>
      </c>
      <c r="I70" s="86">
        <f t="shared" si="1"/>
        <v>7079.4</v>
      </c>
    </row>
    <row r="71" spans="1:9">
      <c r="A71" s="82" t="s">
        <v>229</v>
      </c>
      <c r="B71" s="36" t="s">
        <v>73</v>
      </c>
      <c r="C71" s="87" t="s">
        <v>196</v>
      </c>
      <c r="D71" s="37" t="s">
        <v>197</v>
      </c>
      <c r="E71" s="84" t="s">
        <v>3</v>
      </c>
      <c r="F71" s="88">
        <v>15</v>
      </c>
      <c r="G71" s="85">
        <v>13.98</v>
      </c>
      <c r="H71" s="85">
        <f t="shared" si="6"/>
        <v>17.12</v>
      </c>
      <c r="I71" s="86">
        <f t="shared" si="1"/>
        <v>256.8</v>
      </c>
    </row>
    <row r="72" spans="1:9">
      <c r="A72" s="82" t="s">
        <v>230</v>
      </c>
      <c r="B72" s="36" t="s">
        <v>73</v>
      </c>
      <c r="C72" s="87" t="s">
        <v>198</v>
      </c>
      <c r="D72" s="37" t="s">
        <v>199</v>
      </c>
      <c r="E72" s="84" t="s">
        <v>113</v>
      </c>
      <c r="F72" s="88">
        <v>9.51</v>
      </c>
      <c r="G72" s="85">
        <v>71.28</v>
      </c>
      <c r="H72" s="85">
        <f t="shared" si="6"/>
        <v>87.3</v>
      </c>
      <c r="I72" s="86">
        <f t="shared" si="1"/>
        <v>830.22</v>
      </c>
    </row>
    <row r="73" spans="1:9">
      <c r="A73" s="82" t="s">
        <v>231</v>
      </c>
      <c r="B73" s="36" t="s">
        <v>68</v>
      </c>
      <c r="C73" s="87" t="s">
        <v>200</v>
      </c>
      <c r="D73" s="37" t="s">
        <v>201</v>
      </c>
      <c r="E73" s="84" t="s">
        <v>152</v>
      </c>
      <c r="F73" s="88">
        <v>14.64</v>
      </c>
      <c r="G73" s="85">
        <v>20.72</v>
      </c>
      <c r="H73" s="85">
        <f t="shared" si="6"/>
        <v>25.38</v>
      </c>
      <c r="I73" s="86">
        <f t="shared" si="1"/>
        <v>371.56</v>
      </c>
    </row>
    <row r="74" spans="1:9">
      <c r="A74" s="82" t="s">
        <v>232</v>
      </c>
      <c r="B74" s="36" t="s">
        <v>98</v>
      </c>
      <c r="C74" s="87" t="s">
        <v>202</v>
      </c>
      <c r="D74" s="37" t="s">
        <v>203</v>
      </c>
      <c r="E74" s="84" t="s">
        <v>113</v>
      </c>
      <c r="F74" s="88">
        <v>0.73</v>
      </c>
      <c r="G74" s="85">
        <v>158.21</v>
      </c>
      <c r="H74" s="85">
        <f t="shared" si="6"/>
        <v>193.77</v>
      </c>
      <c r="I74" s="86">
        <f t="shared" si="1"/>
        <v>141.44999999999999</v>
      </c>
    </row>
    <row r="75" spans="1:9" ht="30">
      <c r="A75" s="82" t="s">
        <v>233</v>
      </c>
      <c r="B75" s="36" t="s">
        <v>73</v>
      </c>
      <c r="C75" s="87" t="s">
        <v>204</v>
      </c>
      <c r="D75" s="37" t="s">
        <v>205</v>
      </c>
      <c r="E75" s="84" t="s">
        <v>2</v>
      </c>
      <c r="F75" s="88">
        <v>17.559999999999999</v>
      </c>
      <c r="G75" s="85">
        <v>94.65</v>
      </c>
      <c r="H75" s="85">
        <f t="shared" si="6"/>
        <v>115.92</v>
      </c>
      <c r="I75" s="86">
        <f t="shared" si="1"/>
        <v>2035.56</v>
      </c>
    </row>
    <row r="76" spans="1:9">
      <c r="A76" s="82" t="s">
        <v>234</v>
      </c>
      <c r="B76" s="36" t="s">
        <v>98</v>
      </c>
      <c r="C76" s="87" t="s">
        <v>206</v>
      </c>
      <c r="D76" s="37" t="s">
        <v>207</v>
      </c>
      <c r="E76" s="84" t="s">
        <v>178</v>
      </c>
      <c r="F76" s="88">
        <v>97.2</v>
      </c>
      <c r="G76" s="85">
        <v>13.45</v>
      </c>
      <c r="H76" s="85">
        <f t="shared" si="6"/>
        <v>16.47</v>
      </c>
      <c r="I76" s="86">
        <f t="shared" si="1"/>
        <v>1600.88</v>
      </c>
    </row>
    <row r="77" spans="1:9">
      <c r="A77" s="82" t="s">
        <v>235</v>
      </c>
      <c r="B77" s="36" t="s">
        <v>98</v>
      </c>
      <c r="C77" s="87" t="s">
        <v>208</v>
      </c>
      <c r="D77" s="37" t="s">
        <v>209</v>
      </c>
      <c r="E77" s="84" t="s">
        <v>113</v>
      </c>
      <c r="F77" s="88">
        <v>3.51</v>
      </c>
      <c r="G77" s="85">
        <v>393.21</v>
      </c>
      <c r="H77" s="85">
        <f t="shared" si="6"/>
        <v>481.58</v>
      </c>
      <c r="I77" s="86">
        <f t="shared" si="1"/>
        <v>1690.35</v>
      </c>
    </row>
    <row r="78" spans="1:9">
      <c r="A78" s="82" t="s">
        <v>236</v>
      </c>
      <c r="B78" s="36" t="s">
        <v>98</v>
      </c>
      <c r="C78" s="87" t="s">
        <v>210</v>
      </c>
      <c r="D78" s="37" t="s">
        <v>211</v>
      </c>
      <c r="E78" s="84" t="s">
        <v>113</v>
      </c>
      <c r="F78" s="88">
        <v>2.34</v>
      </c>
      <c r="G78" s="85">
        <v>645.45000000000005</v>
      </c>
      <c r="H78" s="85">
        <f t="shared" si="6"/>
        <v>790.51</v>
      </c>
      <c r="I78" s="86">
        <f t="shared" ref="I78:I107" si="7">ROUND(H78*F78,2)</f>
        <v>1849.79</v>
      </c>
    </row>
    <row r="79" spans="1:9">
      <c r="A79" s="82" t="s">
        <v>237</v>
      </c>
      <c r="B79" s="36" t="s">
        <v>73</v>
      </c>
      <c r="C79" s="87" t="s">
        <v>212</v>
      </c>
      <c r="D79" s="37" t="s">
        <v>213</v>
      </c>
      <c r="E79" s="84" t="s">
        <v>113</v>
      </c>
      <c r="F79" s="88">
        <v>3.51</v>
      </c>
      <c r="G79" s="85">
        <v>43.22</v>
      </c>
      <c r="H79" s="85">
        <f t="shared" si="6"/>
        <v>52.93</v>
      </c>
      <c r="I79" s="86">
        <f t="shared" si="7"/>
        <v>185.78</v>
      </c>
    </row>
    <row r="80" spans="1:9" ht="30">
      <c r="A80" s="82" t="s">
        <v>238</v>
      </c>
      <c r="B80" s="36" t="s">
        <v>73</v>
      </c>
      <c r="C80" s="87" t="s">
        <v>214</v>
      </c>
      <c r="D80" s="37" t="s">
        <v>215</v>
      </c>
      <c r="E80" s="84" t="s">
        <v>2</v>
      </c>
      <c r="F80" s="88">
        <v>27</v>
      </c>
      <c r="G80" s="85">
        <v>136.83000000000001</v>
      </c>
      <c r="H80" s="85">
        <f t="shared" si="6"/>
        <v>167.58</v>
      </c>
      <c r="I80" s="86">
        <f t="shared" si="7"/>
        <v>4524.66</v>
      </c>
    </row>
    <row r="81" spans="1:9" ht="30">
      <c r="A81" s="82" t="s">
        <v>239</v>
      </c>
      <c r="B81" s="36" t="s">
        <v>98</v>
      </c>
      <c r="C81" s="87" t="s">
        <v>287</v>
      </c>
      <c r="D81" s="37" t="s">
        <v>288</v>
      </c>
      <c r="E81" s="84" t="s">
        <v>113</v>
      </c>
      <c r="F81" s="88">
        <v>1.22</v>
      </c>
      <c r="G81" s="85">
        <v>532.71</v>
      </c>
      <c r="H81" s="85">
        <f t="shared" si="6"/>
        <v>652.42999999999995</v>
      </c>
      <c r="I81" s="86">
        <f t="shared" si="7"/>
        <v>795.96</v>
      </c>
    </row>
    <row r="82" spans="1:9">
      <c r="A82" s="82" t="s">
        <v>240</v>
      </c>
      <c r="B82" s="36" t="s">
        <v>98</v>
      </c>
      <c r="C82" s="87" t="s">
        <v>216</v>
      </c>
      <c r="D82" s="37" t="s">
        <v>217</v>
      </c>
      <c r="E82" s="84" t="s">
        <v>2</v>
      </c>
      <c r="F82" s="88">
        <v>76.78</v>
      </c>
      <c r="G82" s="85">
        <v>60.11</v>
      </c>
      <c r="H82" s="85">
        <f t="shared" si="6"/>
        <v>73.62</v>
      </c>
      <c r="I82" s="86">
        <f t="shared" si="7"/>
        <v>5652.54</v>
      </c>
    </row>
    <row r="83" spans="1:9">
      <c r="A83" s="82" t="s">
        <v>241</v>
      </c>
      <c r="B83" s="36" t="s">
        <v>218</v>
      </c>
      <c r="C83" s="87" t="s">
        <v>219</v>
      </c>
      <c r="D83" s="37" t="s">
        <v>220</v>
      </c>
      <c r="E83" s="84" t="s">
        <v>4</v>
      </c>
      <c r="F83" s="88">
        <v>9</v>
      </c>
      <c r="G83" s="85">
        <v>12.15</v>
      </c>
      <c r="H83" s="85">
        <f t="shared" si="6"/>
        <v>14.88</v>
      </c>
      <c r="I83" s="86">
        <f t="shared" si="7"/>
        <v>133.91999999999999</v>
      </c>
    </row>
    <row r="84" spans="1:9">
      <c r="A84" s="82" t="s">
        <v>242</v>
      </c>
      <c r="B84" s="36" t="s">
        <v>98</v>
      </c>
      <c r="C84" s="87" t="s">
        <v>221</v>
      </c>
      <c r="D84" s="37" t="s">
        <v>222</v>
      </c>
      <c r="E84" s="84" t="s">
        <v>4</v>
      </c>
      <c r="F84" s="88">
        <v>29.27</v>
      </c>
      <c r="G84" s="85">
        <v>19.809999999999999</v>
      </c>
      <c r="H84" s="85">
        <f t="shared" si="6"/>
        <v>24.26</v>
      </c>
      <c r="I84" s="86">
        <f t="shared" si="7"/>
        <v>710.09</v>
      </c>
    </row>
    <row r="85" spans="1:9">
      <c r="A85" s="82" t="s">
        <v>285</v>
      </c>
      <c r="B85" s="36" t="s">
        <v>73</v>
      </c>
      <c r="C85" s="87" t="s">
        <v>223</v>
      </c>
      <c r="D85" s="37" t="s">
        <v>224</v>
      </c>
      <c r="E85" s="84" t="s">
        <v>2</v>
      </c>
      <c r="F85" s="88">
        <v>402.06</v>
      </c>
      <c r="G85" s="85">
        <v>13.41</v>
      </c>
      <c r="H85" s="85">
        <f t="shared" si="6"/>
        <v>16.420000000000002</v>
      </c>
      <c r="I85" s="86">
        <f t="shared" si="7"/>
        <v>6601.83</v>
      </c>
    </row>
    <row r="86" spans="1:9" ht="15.75">
      <c r="A86" s="58">
        <v>9</v>
      </c>
      <c r="B86" s="51"/>
      <c r="C86" s="52"/>
      <c r="D86" s="53" t="s">
        <v>226</v>
      </c>
      <c r="E86" s="54"/>
      <c r="F86" s="55">
        <v>0</v>
      </c>
      <c r="G86" s="56">
        <v>0</v>
      </c>
      <c r="H86" s="57"/>
      <c r="I86" s="62">
        <f>SUBTOTAL(9,I87:I98)</f>
        <v>94467.83</v>
      </c>
    </row>
    <row r="87" spans="1:9" ht="30">
      <c r="A87" s="82" t="s">
        <v>258</v>
      </c>
      <c r="B87" s="36" t="s">
        <v>68</v>
      </c>
      <c r="C87" s="87" t="s">
        <v>244</v>
      </c>
      <c r="D87" s="37" t="s">
        <v>245</v>
      </c>
      <c r="E87" s="84" t="s">
        <v>152</v>
      </c>
      <c r="F87" s="88">
        <v>22.18</v>
      </c>
      <c r="G87" s="85">
        <v>232.06</v>
      </c>
      <c r="H87" s="85">
        <f t="shared" ref="H87:H98" si="8">ROUND(G87*(1+$I$9),2)</f>
        <v>284.20999999999998</v>
      </c>
      <c r="I87" s="86">
        <f t="shared" si="7"/>
        <v>6303.78</v>
      </c>
    </row>
    <row r="88" spans="1:9">
      <c r="A88" s="82" t="s">
        <v>259</v>
      </c>
      <c r="B88" s="36" t="s">
        <v>98</v>
      </c>
      <c r="C88" s="87" t="s">
        <v>132</v>
      </c>
      <c r="D88" s="37" t="s">
        <v>133</v>
      </c>
      <c r="E88" s="84" t="s">
        <v>113</v>
      </c>
      <c r="F88" s="88">
        <v>12.42</v>
      </c>
      <c r="G88" s="85">
        <v>20.58</v>
      </c>
      <c r="H88" s="85">
        <f t="shared" si="8"/>
        <v>25.21</v>
      </c>
      <c r="I88" s="86">
        <f t="shared" si="7"/>
        <v>313.11</v>
      </c>
    </row>
    <row r="89" spans="1:9" ht="30">
      <c r="A89" s="82" t="s">
        <v>260</v>
      </c>
      <c r="B89" s="36" t="s">
        <v>73</v>
      </c>
      <c r="C89" s="87" t="s">
        <v>153</v>
      </c>
      <c r="D89" s="37" t="s">
        <v>154</v>
      </c>
      <c r="E89" s="84" t="s">
        <v>2</v>
      </c>
      <c r="F89" s="88">
        <v>22.18</v>
      </c>
      <c r="G89" s="85">
        <v>6.3</v>
      </c>
      <c r="H89" s="85">
        <f t="shared" si="8"/>
        <v>7.72</v>
      </c>
      <c r="I89" s="86">
        <f t="shared" si="7"/>
        <v>171.23</v>
      </c>
    </row>
    <row r="90" spans="1:9" ht="30">
      <c r="A90" s="82" t="s">
        <v>261</v>
      </c>
      <c r="B90" s="36" t="s">
        <v>73</v>
      </c>
      <c r="C90" s="87" t="s">
        <v>155</v>
      </c>
      <c r="D90" s="37" t="s">
        <v>156</v>
      </c>
      <c r="E90" s="84" t="s">
        <v>2</v>
      </c>
      <c r="F90" s="88">
        <v>22.18</v>
      </c>
      <c r="G90" s="85">
        <v>38.119999999999997</v>
      </c>
      <c r="H90" s="85">
        <f t="shared" si="8"/>
        <v>46.69</v>
      </c>
      <c r="I90" s="86">
        <f t="shared" si="7"/>
        <v>1035.58</v>
      </c>
    </row>
    <row r="91" spans="1:9">
      <c r="A91" s="82" t="s">
        <v>262</v>
      </c>
      <c r="B91" s="36" t="s">
        <v>73</v>
      </c>
      <c r="C91" s="87" t="s">
        <v>223</v>
      </c>
      <c r="D91" s="37" t="s">
        <v>224</v>
      </c>
      <c r="E91" s="84" t="s">
        <v>2</v>
      </c>
      <c r="F91" s="88">
        <v>22.18</v>
      </c>
      <c r="G91" s="85">
        <v>13.41</v>
      </c>
      <c r="H91" s="85">
        <f t="shared" si="8"/>
        <v>16.420000000000002</v>
      </c>
      <c r="I91" s="86">
        <f t="shared" si="7"/>
        <v>364.2</v>
      </c>
    </row>
    <row r="92" spans="1:9">
      <c r="A92" s="82" t="s">
        <v>263</v>
      </c>
      <c r="B92" s="36" t="s">
        <v>68</v>
      </c>
      <c r="C92" s="87" t="s">
        <v>246</v>
      </c>
      <c r="D92" s="37" t="s">
        <v>247</v>
      </c>
      <c r="E92" s="84" t="s">
        <v>119</v>
      </c>
      <c r="F92" s="88">
        <v>25</v>
      </c>
      <c r="G92" s="85">
        <v>36.04</v>
      </c>
      <c r="H92" s="85">
        <f t="shared" si="8"/>
        <v>44.14</v>
      </c>
      <c r="I92" s="86">
        <f t="shared" si="7"/>
        <v>1103.5</v>
      </c>
    </row>
    <row r="93" spans="1:9" ht="30">
      <c r="A93" s="82" t="s">
        <v>264</v>
      </c>
      <c r="B93" s="36" t="s">
        <v>68</v>
      </c>
      <c r="C93" s="87" t="s">
        <v>248</v>
      </c>
      <c r="D93" s="37" t="s">
        <v>249</v>
      </c>
      <c r="E93" s="84" t="s">
        <v>113</v>
      </c>
      <c r="F93" s="88">
        <v>50</v>
      </c>
      <c r="G93" s="85">
        <v>244.01</v>
      </c>
      <c r="H93" s="85">
        <f t="shared" si="8"/>
        <v>298.85000000000002</v>
      </c>
      <c r="I93" s="86">
        <f t="shared" si="7"/>
        <v>14942.5</v>
      </c>
    </row>
    <row r="94" spans="1:9">
      <c r="A94" s="82" t="s">
        <v>265</v>
      </c>
      <c r="B94" s="36" t="s">
        <v>98</v>
      </c>
      <c r="C94" s="87" t="s">
        <v>134</v>
      </c>
      <c r="D94" s="37" t="s">
        <v>135</v>
      </c>
      <c r="E94" s="84" t="s">
        <v>2</v>
      </c>
      <c r="F94" s="88">
        <v>476.34</v>
      </c>
      <c r="G94" s="85">
        <v>4.2699999999999996</v>
      </c>
      <c r="H94" s="85">
        <f t="shared" si="8"/>
        <v>5.23</v>
      </c>
      <c r="I94" s="86">
        <f t="shared" si="7"/>
        <v>2491.2600000000002</v>
      </c>
    </row>
    <row r="95" spans="1:9" ht="30">
      <c r="A95" s="82" t="s">
        <v>266</v>
      </c>
      <c r="B95" s="36" t="s">
        <v>73</v>
      </c>
      <c r="C95" s="87" t="s">
        <v>250</v>
      </c>
      <c r="D95" s="37" t="s">
        <v>251</v>
      </c>
      <c r="E95" s="84" t="s">
        <v>113</v>
      </c>
      <c r="F95" s="88">
        <v>21.02</v>
      </c>
      <c r="G95" s="85">
        <v>760.79</v>
      </c>
      <c r="H95" s="85">
        <f t="shared" si="8"/>
        <v>931.77</v>
      </c>
      <c r="I95" s="86">
        <f t="shared" si="7"/>
        <v>19585.810000000001</v>
      </c>
    </row>
    <row r="96" spans="1:9">
      <c r="A96" s="82" t="s">
        <v>267</v>
      </c>
      <c r="B96" s="36" t="s">
        <v>25</v>
      </c>
      <c r="C96" s="87" t="s">
        <v>252</v>
      </c>
      <c r="D96" s="37" t="s">
        <v>253</v>
      </c>
      <c r="E96" s="84" t="s">
        <v>2</v>
      </c>
      <c r="F96" s="88">
        <v>499.95</v>
      </c>
      <c r="G96" s="85">
        <v>51.04</v>
      </c>
      <c r="H96" s="85">
        <f t="shared" si="8"/>
        <v>62.51</v>
      </c>
      <c r="I96" s="86">
        <f t="shared" si="7"/>
        <v>31251.87</v>
      </c>
    </row>
    <row r="97" spans="1:10">
      <c r="A97" s="82" t="s">
        <v>268</v>
      </c>
      <c r="B97" s="36" t="s">
        <v>98</v>
      </c>
      <c r="C97" s="87" t="s">
        <v>254</v>
      </c>
      <c r="D97" s="37" t="s">
        <v>255</v>
      </c>
      <c r="E97" s="84" t="s">
        <v>4</v>
      </c>
      <c r="F97" s="88">
        <v>169.68</v>
      </c>
      <c r="G97" s="85">
        <v>7.76</v>
      </c>
      <c r="H97" s="85">
        <f t="shared" si="8"/>
        <v>9.5</v>
      </c>
      <c r="I97" s="86">
        <f t="shared" si="7"/>
        <v>1611.96</v>
      </c>
    </row>
    <row r="98" spans="1:10" ht="30">
      <c r="A98" s="82" t="s">
        <v>269</v>
      </c>
      <c r="B98" s="36" t="s">
        <v>98</v>
      </c>
      <c r="C98" s="87" t="s">
        <v>256</v>
      </c>
      <c r="D98" s="37" t="s">
        <v>257</v>
      </c>
      <c r="E98" s="84" t="s">
        <v>4</v>
      </c>
      <c r="F98" s="88">
        <v>305.25</v>
      </c>
      <c r="G98" s="85">
        <v>40.909999999999997</v>
      </c>
      <c r="H98" s="85">
        <f t="shared" si="8"/>
        <v>50.1</v>
      </c>
      <c r="I98" s="86">
        <f t="shared" si="7"/>
        <v>15293.03</v>
      </c>
    </row>
    <row r="99" spans="1:10" ht="15.75">
      <c r="A99" s="58">
        <v>10</v>
      </c>
      <c r="B99" s="51"/>
      <c r="C99" s="52"/>
      <c r="D99" s="53" t="s">
        <v>284</v>
      </c>
      <c r="E99" s="54"/>
      <c r="F99" s="55">
        <v>0</v>
      </c>
      <c r="G99" s="56">
        <v>0</v>
      </c>
      <c r="H99" s="57"/>
      <c r="I99" s="62">
        <f>SUBTOTAL(9,I100:I104)</f>
        <v>191642.65</v>
      </c>
      <c r="J99" s="169">
        <f>I99/I11</f>
        <v>0.23873386745248934</v>
      </c>
    </row>
    <row r="100" spans="1:10" ht="45">
      <c r="A100" s="82" t="s">
        <v>274</v>
      </c>
      <c r="B100" s="36" t="s">
        <v>73</v>
      </c>
      <c r="C100" s="87" t="s">
        <v>270</v>
      </c>
      <c r="D100" s="37" t="s">
        <v>271</v>
      </c>
      <c r="E100" s="84" t="s">
        <v>4</v>
      </c>
      <c r="F100" s="88">
        <v>201.1</v>
      </c>
      <c r="G100" s="85">
        <v>506.92</v>
      </c>
      <c r="H100" s="85">
        <f>ROUND(G100*(1+$I$9),2)</f>
        <v>620.85</v>
      </c>
      <c r="I100" s="86">
        <f t="shared" si="7"/>
        <v>124852.94</v>
      </c>
    </row>
    <row r="101" spans="1:10" ht="90">
      <c r="A101" s="82" t="s">
        <v>275</v>
      </c>
      <c r="B101" s="36" t="s">
        <v>25</v>
      </c>
      <c r="C101" s="87" t="s">
        <v>272</v>
      </c>
      <c r="D101" s="37" t="s">
        <v>357</v>
      </c>
      <c r="E101" s="84" t="s">
        <v>4</v>
      </c>
      <c r="F101" s="88">
        <v>37.6</v>
      </c>
      <c r="G101" s="85">
        <v>689.43</v>
      </c>
      <c r="H101" s="85">
        <f>ROUND(G101*(1+$I$9),2)</f>
        <v>844.37</v>
      </c>
      <c r="I101" s="86">
        <f t="shared" si="7"/>
        <v>31748.31</v>
      </c>
    </row>
    <row r="102" spans="1:10" ht="17.25" customHeight="1">
      <c r="A102" s="82" t="s">
        <v>276</v>
      </c>
      <c r="B102" s="36" t="s">
        <v>25</v>
      </c>
      <c r="C102" s="87" t="s">
        <v>273</v>
      </c>
      <c r="D102" s="37" t="s">
        <v>374</v>
      </c>
      <c r="E102" s="84" t="s">
        <v>21</v>
      </c>
      <c r="F102" s="88">
        <v>48</v>
      </c>
      <c r="G102" s="85">
        <v>357.7</v>
      </c>
      <c r="H102" s="85">
        <f>ROUND(G102*(1+$I$9),2)</f>
        <v>438.09</v>
      </c>
      <c r="I102" s="86">
        <f t="shared" si="7"/>
        <v>21028.32</v>
      </c>
    </row>
    <row r="103" spans="1:10">
      <c r="A103" s="82" t="s">
        <v>277</v>
      </c>
      <c r="B103" s="36" t="s">
        <v>68</v>
      </c>
      <c r="C103" s="87" t="s">
        <v>282</v>
      </c>
      <c r="D103" s="37" t="s">
        <v>283</v>
      </c>
      <c r="E103" s="84" t="s">
        <v>20</v>
      </c>
      <c r="F103" s="88">
        <v>2</v>
      </c>
      <c r="G103" s="85">
        <v>3108.78</v>
      </c>
      <c r="H103" s="85">
        <f t="shared" ref="H103:H104" si="9">ROUND(G103*(1+$I$9),2)</f>
        <v>3807.45</v>
      </c>
      <c r="I103" s="86">
        <f t="shared" si="7"/>
        <v>7614.9</v>
      </c>
    </row>
    <row r="104" spans="1:10" ht="30">
      <c r="A104" s="82" t="s">
        <v>289</v>
      </c>
      <c r="B104" s="36" t="s">
        <v>73</v>
      </c>
      <c r="C104" s="87" t="s">
        <v>182</v>
      </c>
      <c r="D104" s="37" t="s">
        <v>183</v>
      </c>
      <c r="E104" s="84" t="s">
        <v>2</v>
      </c>
      <c r="F104" s="88">
        <v>229.49</v>
      </c>
      <c r="G104" s="85">
        <v>22.76</v>
      </c>
      <c r="H104" s="85">
        <f t="shared" si="9"/>
        <v>27.88</v>
      </c>
      <c r="I104" s="86">
        <f t="shared" si="7"/>
        <v>6398.18</v>
      </c>
    </row>
    <row r="105" spans="1:10" ht="15.75">
      <c r="A105" s="58">
        <v>11</v>
      </c>
      <c r="B105" s="51"/>
      <c r="C105" s="52"/>
      <c r="D105" s="53" t="s">
        <v>278</v>
      </c>
      <c r="E105" s="54"/>
      <c r="F105" s="55">
        <v>0</v>
      </c>
      <c r="G105" s="56"/>
      <c r="H105" s="57"/>
      <c r="I105" s="62">
        <f>SUBTOTAL(9,I106:I107)</f>
        <v>18018.93</v>
      </c>
    </row>
    <row r="106" spans="1:10">
      <c r="A106" s="82" t="s">
        <v>290</v>
      </c>
      <c r="B106" s="36" t="s">
        <v>98</v>
      </c>
      <c r="C106" s="87" t="s">
        <v>136</v>
      </c>
      <c r="D106" s="37" t="s">
        <v>137</v>
      </c>
      <c r="E106" s="84" t="s">
        <v>2</v>
      </c>
      <c r="F106" s="88">
        <v>726.57</v>
      </c>
      <c r="G106" s="85">
        <v>5.12</v>
      </c>
      <c r="H106" s="85">
        <f t="shared" ref="H106" si="10">ROUND(G106*(1+$I$9),2)</f>
        <v>6.27</v>
      </c>
      <c r="I106" s="86">
        <f t="shared" si="7"/>
        <v>4555.59</v>
      </c>
    </row>
    <row r="107" spans="1:10">
      <c r="A107" s="82" t="s">
        <v>291</v>
      </c>
      <c r="B107" s="36" t="s">
        <v>98</v>
      </c>
      <c r="C107" s="87" t="s">
        <v>279</v>
      </c>
      <c r="D107" s="37" t="s">
        <v>280</v>
      </c>
      <c r="E107" s="84" t="s">
        <v>2</v>
      </c>
      <c r="F107" s="88">
        <v>726.57</v>
      </c>
      <c r="G107" s="85">
        <v>15.13</v>
      </c>
      <c r="H107" s="85">
        <f t="shared" ref="H107" si="11">ROUND(G107*(1+$I$9),2)</f>
        <v>18.53</v>
      </c>
      <c r="I107" s="86">
        <f t="shared" si="7"/>
        <v>13463.34</v>
      </c>
    </row>
  </sheetData>
  <autoFilter ref="A12:I107"/>
  <sortState ref="B16:I97">
    <sortCondition ref="C16:C97"/>
  </sortState>
  <mergeCells count="6">
    <mergeCell ref="A9:G9"/>
    <mergeCell ref="A1:I1"/>
    <mergeCell ref="A2:I2"/>
    <mergeCell ref="E7:I7"/>
    <mergeCell ref="A4:I4"/>
    <mergeCell ref="A6:I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headerFooter>
    <oddFooter>Página &amp;P de &amp;N</oddFooter>
  </headerFooter>
  <rowBreaks count="2" manualBreakCount="2">
    <brk id="56" max="8" man="1"/>
    <brk id="98" max="8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showGridLines="0" showZeros="0" view="pageBreakPreview" zoomScale="80" zoomScaleSheetLayoutView="80" workbookViewId="0">
      <pane xSplit="7" ySplit="9" topLeftCell="H22" activePane="bottomRight" state="frozen"/>
      <selection pane="topRight" activeCell="H1" sqref="H1"/>
      <selection pane="bottomLeft" activeCell="A10" sqref="A10"/>
      <selection pane="bottomRight" activeCell="A2" sqref="A2:I2"/>
    </sheetView>
  </sheetViews>
  <sheetFormatPr defaultRowHeight="15"/>
  <cols>
    <col min="1" max="1" width="10.28515625" customWidth="1"/>
    <col min="2" max="2" width="72.5703125" customWidth="1"/>
    <col min="3" max="3" width="21" style="1" customWidth="1"/>
    <col min="4" max="9" width="17" bestFit="1" customWidth="1"/>
    <col min="10" max="10" width="15.28515625" bestFit="1" customWidth="1"/>
    <col min="11" max="11" width="9.28515625" bestFit="1" customWidth="1"/>
  </cols>
  <sheetData>
    <row r="1" spans="1:10" s="17" customFormat="1" ht="23.25">
      <c r="A1" s="172" t="s">
        <v>0</v>
      </c>
      <c r="B1" s="172"/>
      <c r="C1" s="172"/>
      <c r="D1" s="172"/>
      <c r="E1" s="172"/>
      <c r="F1" s="172"/>
      <c r="G1" s="172"/>
      <c r="H1" s="172"/>
      <c r="I1" s="172"/>
    </row>
    <row r="2" spans="1:10" s="17" customFormat="1" ht="18.75">
      <c r="A2" s="173" t="s">
        <v>18</v>
      </c>
      <c r="B2" s="173"/>
      <c r="C2" s="173"/>
      <c r="D2" s="173"/>
      <c r="E2" s="173"/>
      <c r="F2" s="173"/>
      <c r="G2" s="173"/>
      <c r="H2" s="173"/>
      <c r="I2" s="173"/>
    </row>
    <row r="3" spans="1:10" s="17" customFormat="1" ht="17.25" customHeight="1">
      <c r="A3" s="18"/>
      <c r="B3" s="18"/>
      <c r="C3" s="94"/>
      <c r="D3" s="19"/>
      <c r="E3" s="99"/>
      <c r="F3" s="21"/>
      <c r="G3" s="21"/>
      <c r="H3" s="18"/>
      <c r="I3" s="59"/>
    </row>
    <row r="4" spans="1:10" s="17" customFormat="1" ht="15.75">
      <c r="A4" s="187" t="str">
        <f>PLANILHA!A4</f>
        <v>OBJETO: CONTRATAÇÃO DE EMPRESA PARA REFORMA DO CAMPO DO LONDRINA - RATÃO, LOCALIZADO NA RUA GONÇALVES DIAS, 100, BAIRRO LONDRINA, SANTA LUZIA / MG</v>
      </c>
      <c r="B4" s="187"/>
      <c r="C4" s="187"/>
      <c r="D4" s="187"/>
      <c r="E4" s="187"/>
      <c r="F4" s="187"/>
      <c r="G4" s="187"/>
      <c r="H4" s="187"/>
      <c r="I4" s="187"/>
    </row>
    <row r="5" spans="1:10" s="17" customFormat="1" ht="15.75">
      <c r="A5" s="3"/>
      <c r="B5" s="3"/>
      <c r="C5" s="16"/>
      <c r="D5" s="19"/>
      <c r="E5" s="100"/>
      <c r="F5" s="42"/>
      <c r="G5" s="42"/>
      <c r="H5" s="42"/>
      <c r="I5" s="42"/>
    </row>
    <row r="6" spans="1:10" s="17" customFormat="1" ht="19.5">
      <c r="A6" s="176" t="s">
        <v>67</v>
      </c>
      <c r="B6" s="176"/>
      <c r="C6" s="176"/>
      <c r="D6" s="176"/>
      <c r="E6" s="176"/>
      <c r="F6" s="176"/>
      <c r="G6" s="176"/>
      <c r="H6" s="176"/>
      <c r="I6" s="176"/>
    </row>
    <row r="7" spans="1:10" s="17" customFormat="1" ht="19.5">
      <c r="A7" s="43"/>
      <c r="B7" s="43"/>
      <c r="C7" s="95"/>
      <c r="I7" s="161" t="str">
        <f>PLANILHA!E7</f>
        <v>Santa Luzia, 22 de julho de 2022</v>
      </c>
    </row>
    <row r="8" spans="1:10">
      <c r="A8" s="186" t="s">
        <v>8</v>
      </c>
      <c r="B8" s="186" t="s">
        <v>9</v>
      </c>
      <c r="C8" s="185" t="s">
        <v>10</v>
      </c>
      <c r="D8" s="183" t="s">
        <v>5</v>
      </c>
      <c r="E8" s="184"/>
      <c r="F8" s="184"/>
      <c r="G8" s="184"/>
      <c r="H8" s="184"/>
      <c r="I8" s="184"/>
    </row>
    <row r="9" spans="1:10">
      <c r="A9" s="186"/>
      <c r="B9" s="186"/>
      <c r="C9" s="185"/>
      <c r="D9" s="143">
        <v>1</v>
      </c>
      <c r="E9" s="143">
        <v>2</v>
      </c>
      <c r="F9" s="143">
        <v>3</v>
      </c>
      <c r="G9" s="143">
        <v>4</v>
      </c>
      <c r="H9" s="143">
        <v>5</v>
      </c>
      <c r="I9" s="143">
        <v>6</v>
      </c>
    </row>
    <row r="10" spans="1:10">
      <c r="A10" s="6"/>
      <c r="B10" s="7"/>
      <c r="C10" s="8"/>
      <c r="D10" s="9"/>
      <c r="E10" s="9"/>
      <c r="F10" s="9"/>
      <c r="G10" s="9"/>
      <c r="H10" s="9"/>
      <c r="I10" s="9"/>
    </row>
    <row r="11" spans="1:10">
      <c r="A11" s="150">
        <f>PLANILHA!A12</f>
        <v>1</v>
      </c>
      <c r="B11" s="153" t="str">
        <f>VLOOKUP(A11,PLANILHA!$A$12:$I$107,4,FALSE)</f>
        <v>SERVIÇOS PRELIMINARES</v>
      </c>
      <c r="C11" s="148">
        <f>VLOOKUP(A11,PLANILHA!$A$12:$I$107,9,FALSE)</f>
        <v>41289.01</v>
      </c>
      <c r="D11" s="10">
        <v>0.75</v>
      </c>
      <c r="E11" s="10">
        <f>0.25/5</f>
        <v>0.05</v>
      </c>
      <c r="F11" s="10">
        <f t="shared" ref="F11:I11" si="0">0.25/5</f>
        <v>0.05</v>
      </c>
      <c r="G11" s="10">
        <f t="shared" si="0"/>
        <v>0.05</v>
      </c>
      <c r="H11" s="10">
        <f t="shared" si="0"/>
        <v>0.05</v>
      </c>
      <c r="I11" s="10">
        <f t="shared" si="0"/>
        <v>0.05</v>
      </c>
      <c r="J11" s="145"/>
    </row>
    <row r="12" spans="1:10">
      <c r="A12" s="146"/>
      <c r="B12" s="147"/>
      <c r="C12" s="149"/>
      <c r="D12" s="142">
        <f>D11*$C$11</f>
        <v>30966.7575</v>
      </c>
      <c r="E12" s="142">
        <f t="shared" ref="E12:I12" si="1">E11*$C$11</f>
        <v>2064.4505000000004</v>
      </c>
      <c r="F12" s="142">
        <f t="shared" si="1"/>
        <v>2064.4505000000004</v>
      </c>
      <c r="G12" s="142">
        <f t="shared" si="1"/>
        <v>2064.4505000000004</v>
      </c>
      <c r="H12" s="142">
        <f t="shared" si="1"/>
        <v>2064.4505000000004</v>
      </c>
      <c r="I12" s="142">
        <f t="shared" si="1"/>
        <v>2064.4505000000004</v>
      </c>
      <c r="J12" s="145"/>
    </row>
    <row r="13" spans="1:10">
      <c r="A13" s="150">
        <f>PLANILHA!A23</f>
        <v>2</v>
      </c>
      <c r="B13" s="153" t="str">
        <f>VLOOKUP(A13,PLANILHA!$A$12:$I$107,4,FALSE)</f>
        <v>ADMINISTRAÇÃO LOCAL</v>
      </c>
      <c r="C13" s="148">
        <f>VLOOKUP(A13,PLANILHA!$A$12:$I$107,9,FALSE)</f>
        <v>67610.53</v>
      </c>
      <c r="D13" s="10">
        <v>0.12976663181817397</v>
      </c>
      <c r="E13" s="10">
        <v>0.10770638034112766</v>
      </c>
      <c r="F13" s="10">
        <v>0.17130630364509594</v>
      </c>
      <c r="G13" s="10">
        <v>0.18919401271295883</v>
      </c>
      <c r="H13" s="10">
        <v>0.32367355482178894</v>
      </c>
      <c r="I13" s="10">
        <v>7.8353116660854677E-2</v>
      </c>
      <c r="J13" s="145"/>
    </row>
    <row r="14" spans="1:10">
      <c r="A14" s="150"/>
      <c r="B14" s="110"/>
      <c r="C14" s="109"/>
      <c r="D14" s="142">
        <f>D13*$C$13</f>
        <v>8773.5907535416045</v>
      </c>
      <c r="E14" s="142">
        <f t="shared" ref="E14:I14" si="2">E13*$C$13</f>
        <v>7282.0854592452215</v>
      </c>
      <c r="F14" s="142">
        <f t="shared" si="2"/>
        <v>11582.109981785869</v>
      </c>
      <c r="G14" s="142">
        <f t="shared" si="2"/>
        <v>12791.507472349884</v>
      </c>
      <c r="H14" s="142">
        <f t="shared" si="2"/>
        <v>21883.740588485205</v>
      </c>
      <c r="I14" s="142">
        <f t="shared" si="2"/>
        <v>5297.4957445922146</v>
      </c>
      <c r="J14" s="145"/>
    </row>
    <row r="15" spans="1:10">
      <c r="A15" s="150">
        <f>PLANILHA!A25</f>
        <v>3</v>
      </c>
      <c r="B15" s="153" t="str">
        <f>VLOOKUP(A15,PLANILHA!$A$12:$I$107,4,FALSE)</f>
        <v>DEMOLIÇÕES E REMOÇÕES</v>
      </c>
      <c r="C15" s="148">
        <f>VLOOKUP(A15,PLANILHA!$A$12:$I$107,9,FALSE)</f>
        <v>24359.32</v>
      </c>
      <c r="D15" s="10">
        <v>1</v>
      </c>
      <c r="E15" s="10"/>
      <c r="F15" s="10"/>
      <c r="G15" s="10"/>
      <c r="H15" s="10"/>
      <c r="I15" s="10"/>
      <c r="J15" s="145"/>
    </row>
    <row r="16" spans="1:10">
      <c r="A16" s="150"/>
      <c r="B16" s="110"/>
      <c r="C16" s="109"/>
      <c r="D16" s="142">
        <f>D15*$C$15</f>
        <v>24359.32</v>
      </c>
      <c r="E16" s="142"/>
      <c r="F16" s="142"/>
      <c r="G16" s="142"/>
      <c r="H16" s="142"/>
      <c r="I16" s="142"/>
      <c r="J16" s="145"/>
    </row>
    <row r="17" spans="1:10">
      <c r="A17" s="150">
        <f>PLANILHA!A36</f>
        <v>4</v>
      </c>
      <c r="B17" s="153" t="str">
        <f>VLOOKUP(A17,PLANILHA!$A$12:$I$107,4,FALSE)</f>
        <v>MOVIMENTAÇÃO DE TERRA</v>
      </c>
      <c r="C17" s="148">
        <f>VLOOKUP(A17,PLANILHA!$A$12:$I$107,9,FALSE)</f>
        <v>41771.320000000007</v>
      </c>
      <c r="D17" s="10">
        <v>1</v>
      </c>
      <c r="E17" s="10"/>
      <c r="F17" s="10"/>
      <c r="G17" s="10"/>
      <c r="H17" s="10"/>
      <c r="I17" s="10"/>
      <c r="J17" s="145"/>
    </row>
    <row r="18" spans="1:10">
      <c r="A18" s="150"/>
      <c r="B18" s="110"/>
      <c r="C18" s="109"/>
      <c r="D18" s="142">
        <f>D17*$C$17</f>
        <v>41771.320000000007</v>
      </c>
      <c r="E18" s="142"/>
      <c r="F18" s="142"/>
      <c r="G18" s="142"/>
      <c r="H18" s="142"/>
      <c r="I18" s="142"/>
      <c r="J18" s="145"/>
    </row>
    <row r="19" spans="1:10">
      <c r="A19" s="150">
        <f>PLANILHA!A39</f>
        <v>5</v>
      </c>
      <c r="B19" s="153" t="str">
        <f>VLOOKUP(A19,PLANILHA!$A$12:$I$107,4,FALSE)</f>
        <v>DRENAGEM</v>
      </c>
      <c r="C19" s="148">
        <f>VLOOKUP(A19,PLANILHA!$A$12:$I$107,9,FALSE)</f>
        <v>25402.29</v>
      </c>
      <c r="D19" s="10"/>
      <c r="E19" s="10"/>
      <c r="F19" s="10"/>
      <c r="G19" s="10">
        <v>0.5</v>
      </c>
      <c r="H19" s="10">
        <v>0.5</v>
      </c>
      <c r="I19" s="10"/>
      <c r="J19" s="145"/>
    </row>
    <row r="20" spans="1:10">
      <c r="A20" s="150"/>
      <c r="B20" s="110"/>
      <c r="C20" s="109"/>
      <c r="D20" s="142"/>
      <c r="E20" s="142"/>
      <c r="F20" s="142"/>
      <c r="G20" s="142">
        <f t="shared" ref="G20:H20" si="3">G19*$C$19</f>
        <v>12701.145</v>
      </c>
      <c r="H20" s="142">
        <f t="shared" si="3"/>
        <v>12701.145</v>
      </c>
      <c r="I20" s="142"/>
      <c r="J20" s="145"/>
    </row>
    <row r="21" spans="1:10">
      <c r="A21" s="150">
        <f>PLANILHA!A49</f>
        <v>6</v>
      </c>
      <c r="B21" s="153" t="str">
        <f>VLOOKUP(A21,PLANILHA!$A$12:$I$107,4,FALSE)</f>
        <v>ARQUIBANCADA</v>
      </c>
      <c r="C21" s="148">
        <f>VLOOKUP(A21,PLANILHA!$A$12:$I$107,9,FALSE)</f>
        <v>11372.42</v>
      </c>
      <c r="D21" s="10"/>
      <c r="E21" s="10"/>
      <c r="F21" s="10"/>
      <c r="G21" s="10"/>
      <c r="H21" s="10">
        <v>1</v>
      </c>
      <c r="I21" s="10"/>
      <c r="J21" s="145"/>
    </row>
    <row r="22" spans="1:10">
      <c r="A22" s="150"/>
      <c r="B22" s="110"/>
      <c r="C22" s="109"/>
      <c r="D22" s="142"/>
      <c r="E22" s="142"/>
      <c r="F22" s="142"/>
      <c r="G22" s="142"/>
      <c r="H22" s="142">
        <f t="shared" ref="H22" si="4">H21*$C$21</f>
        <v>11372.42</v>
      </c>
      <c r="I22" s="142"/>
      <c r="J22" s="145"/>
    </row>
    <row r="23" spans="1:10">
      <c r="A23" s="150">
        <f>PLANILHA!A55</f>
        <v>7</v>
      </c>
      <c r="B23" s="153" t="str">
        <f>VLOOKUP(A23,PLANILHA!$A$12:$I$107,4,FALSE)</f>
        <v>ALAMBRADO / FUNDAÇÃO ALAMBRADO</v>
      </c>
      <c r="C23" s="148">
        <f>VLOOKUP(A23,PLANILHA!$A$12:$I$107,9,FALSE)</f>
        <v>252138.67</v>
      </c>
      <c r="D23" s="10"/>
      <c r="E23" s="10">
        <v>0.25</v>
      </c>
      <c r="F23" s="10">
        <v>0.25</v>
      </c>
      <c r="G23" s="10">
        <v>0.25</v>
      </c>
      <c r="H23" s="10">
        <v>0.25</v>
      </c>
      <c r="I23" s="10"/>
      <c r="J23" s="145"/>
    </row>
    <row r="24" spans="1:10">
      <c r="A24" s="150"/>
      <c r="B24" s="110"/>
      <c r="C24" s="109"/>
      <c r="D24" s="142"/>
      <c r="E24" s="142">
        <f t="shared" ref="E24:H24" si="5">E23*$C$23</f>
        <v>63034.667500000003</v>
      </c>
      <c r="F24" s="142">
        <f t="shared" si="5"/>
        <v>63034.667500000003</v>
      </c>
      <c r="G24" s="142">
        <f t="shared" si="5"/>
        <v>63034.667500000003</v>
      </c>
      <c r="H24" s="142">
        <f t="shared" si="5"/>
        <v>63034.667500000003</v>
      </c>
      <c r="I24" s="142"/>
      <c r="J24" s="145"/>
    </row>
    <row r="25" spans="1:10">
      <c r="A25" s="150">
        <f>PLANILHA!A68</f>
        <v>8</v>
      </c>
      <c r="B25" s="153" t="str">
        <f>VLOOKUP(A25,PLANILHA!$A$12:$I$107,4,FALSE)</f>
        <v>MURO ASSOCIAÇÃO</v>
      </c>
      <c r="C25" s="148">
        <f>VLOOKUP(A25,PLANILHA!$A$12:$I$107,9,FALSE)</f>
        <v>34672.999999999993</v>
      </c>
      <c r="D25" s="10"/>
      <c r="E25" s="10">
        <v>0.4</v>
      </c>
      <c r="F25" s="10">
        <v>0.4</v>
      </c>
      <c r="G25" s="10"/>
      <c r="H25" s="10"/>
      <c r="I25" s="10">
        <v>0.2</v>
      </c>
      <c r="J25" s="145"/>
    </row>
    <row r="26" spans="1:10">
      <c r="A26" s="150"/>
      <c r="B26" s="110"/>
      <c r="C26" s="109"/>
      <c r="D26" s="142"/>
      <c r="E26" s="142">
        <f t="shared" ref="E26:I26" si="6">E25*$C$25</f>
        <v>13869.199999999997</v>
      </c>
      <c r="F26" s="142">
        <f t="shared" si="6"/>
        <v>13869.199999999997</v>
      </c>
      <c r="G26" s="142"/>
      <c r="H26" s="142"/>
      <c r="I26" s="142">
        <f t="shared" si="6"/>
        <v>6934.5999999999985</v>
      </c>
      <c r="J26" s="145"/>
    </row>
    <row r="27" spans="1:10">
      <c r="A27" s="150">
        <f>PLANILHA!A86</f>
        <v>9</v>
      </c>
      <c r="B27" s="153" t="str">
        <f>VLOOKUP(A27,PLANILHA!$A$12:$I$107,4,FALSE)</f>
        <v>SERVIÇOS COMPLEMENTARES</v>
      </c>
      <c r="C27" s="148">
        <f>VLOOKUP(A27,PLANILHA!$A$12:$I$107,9,FALSE)</f>
        <v>94467.83</v>
      </c>
      <c r="D27" s="10"/>
      <c r="E27" s="10"/>
      <c r="F27" s="10">
        <v>0.5</v>
      </c>
      <c r="G27" s="10">
        <v>0.25</v>
      </c>
      <c r="H27" s="10">
        <v>0.25</v>
      </c>
      <c r="I27" s="10"/>
      <c r="J27" s="145"/>
    </row>
    <row r="28" spans="1:10">
      <c r="A28" s="150"/>
      <c r="B28" s="110"/>
      <c r="C28" s="109"/>
      <c r="D28" s="142"/>
      <c r="E28" s="142"/>
      <c r="F28" s="142">
        <f t="shared" ref="F28:H28" si="7">F27*$C$27</f>
        <v>47233.915000000001</v>
      </c>
      <c r="G28" s="142">
        <f t="shared" si="7"/>
        <v>23616.9575</v>
      </c>
      <c r="H28" s="142">
        <f t="shared" si="7"/>
        <v>23616.9575</v>
      </c>
      <c r="I28" s="142"/>
      <c r="J28" s="145"/>
    </row>
    <row r="29" spans="1:10">
      <c r="A29" s="150">
        <f>PLANILHA!A99</f>
        <v>10</v>
      </c>
      <c r="B29" s="153" t="str">
        <f>VLOOKUP(A29,PLANILHA!$A$12:$I$107,4,FALSE)</f>
        <v>GUARDA-CORPO E ACESSÓRIOS</v>
      </c>
      <c r="C29" s="148">
        <f>VLOOKUP(A29,PLANILHA!$A$12:$I$107,9,FALSE)</f>
        <v>191642.65</v>
      </c>
      <c r="D29" s="10"/>
      <c r="E29" s="10"/>
      <c r="F29" s="10"/>
      <c r="G29" s="10">
        <v>0.2</v>
      </c>
      <c r="H29" s="10">
        <v>0.6</v>
      </c>
      <c r="I29" s="10">
        <v>0.2</v>
      </c>
      <c r="J29" s="145"/>
    </row>
    <row r="30" spans="1:10">
      <c r="A30" s="150"/>
      <c r="B30" s="110"/>
      <c r="C30" s="109"/>
      <c r="D30" s="142"/>
      <c r="E30" s="142"/>
      <c r="F30" s="142"/>
      <c r="G30" s="142">
        <f t="shared" ref="G30:I30" si="8">G29*$C$29</f>
        <v>38328.53</v>
      </c>
      <c r="H30" s="142">
        <f t="shared" si="8"/>
        <v>114985.59</v>
      </c>
      <c r="I30" s="142">
        <f t="shared" si="8"/>
        <v>38328.53</v>
      </c>
      <c r="J30" s="145"/>
    </row>
    <row r="31" spans="1:10">
      <c r="A31" s="150">
        <f>PLANILHA!A105</f>
        <v>11</v>
      </c>
      <c r="B31" s="153" t="str">
        <f>VLOOKUP(A31,PLANILHA!$A$12:$I$107,4,FALSE)</f>
        <v>PAISAGISMO</v>
      </c>
      <c r="C31" s="148">
        <f>VLOOKUP(A31,PLANILHA!$A$12:$I$107,9,FALSE)</f>
        <v>18018.93</v>
      </c>
      <c r="D31" s="10"/>
      <c r="E31" s="10"/>
      <c r="F31" s="10"/>
      <c r="G31" s="10"/>
      <c r="H31" s="10">
        <v>0.5</v>
      </c>
      <c r="I31" s="10">
        <v>0.5</v>
      </c>
      <c r="J31" s="145"/>
    </row>
    <row r="32" spans="1:10">
      <c r="A32" s="150"/>
      <c r="B32" s="110"/>
      <c r="C32" s="109"/>
      <c r="D32" s="142"/>
      <c r="E32" s="142"/>
      <c r="F32" s="142"/>
      <c r="G32" s="142"/>
      <c r="H32" s="142">
        <f t="shared" ref="H32:I32" si="9">H31*$C$31</f>
        <v>9009.4650000000001</v>
      </c>
      <c r="I32" s="142">
        <f t="shared" si="9"/>
        <v>9009.4650000000001</v>
      </c>
      <c r="J32" s="145"/>
    </row>
    <row r="33" spans="1:16">
      <c r="A33" s="108"/>
      <c r="B33" s="111"/>
      <c r="C33" s="11"/>
      <c r="D33" s="137"/>
      <c r="E33" s="137"/>
      <c r="F33" s="137"/>
      <c r="G33" s="137"/>
      <c r="H33" s="137"/>
      <c r="I33" s="137"/>
      <c r="J33" s="145"/>
    </row>
    <row r="34" spans="1:16" ht="22.5" customHeight="1">
      <c r="A34" s="180" t="s">
        <v>11</v>
      </c>
      <c r="B34" s="181"/>
      <c r="C34" s="182"/>
      <c r="D34" s="139">
        <f>D35/$J$35</f>
        <v>0.13188604142546065</v>
      </c>
      <c r="E34" s="139">
        <f t="shared" ref="E34:I34" si="10">E35/$J$35</f>
        <v>0.10744420611572203</v>
      </c>
      <c r="F34" s="139">
        <f t="shared" si="10"/>
        <v>0.17164127648225483</v>
      </c>
      <c r="G34" s="139">
        <f t="shared" si="10"/>
        <v>0.19001933821274725</v>
      </c>
      <c r="H34" s="139">
        <f t="shared" si="10"/>
        <v>0.32222950442029019</v>
      </c>
      <c r="I34" s="139">
        <f t="shared" si="10"/>
        <v>7.6779633343524861E-2</v>
      </c>
    </row>
    <row r="35" spans="1:16" s="2" customFormat="1" ht="18.75" customHeight="1">
      <c r="A35" s="177" t="s">
        <v>12</v>
      </c>
      <c r="B35" s="178"/>
      <c r="C35" s="179"/>
      <c r="D35" s="138">
        <f>D12+D14+D16+D18+D20+D22+D24+D26+D28+D30+D32</f>
        <v>105870.98825354161</v>
      </c>
      <c r="E35" s="138">
        <f t="shared" ref="E35:I35" si="11">E12+E14+E16+E18+E20+E22+E24+E26+E28+E30+E32</f>
        <v>86250.403459245223</v>
      </c>
      <c r="F35" s="138">
        <f t="shared" si="11"/>
        <v>137784.34298178586</v>
      </c>
      <c r="G35" s="138">
        <f t="shared" si="11"/>
        <v>152537.25797234988</v>
      </c>
      <c r="H35" s="138">
        <f t="shared" si="11"/>
        <v>258668.43608848518</v>
      </c>
      <c r="I35" s="165">
        <f t="shared" si="11"/>
        <v>61634.541244592212</v>
      </c>
      <c r="J35" s="164">
        <f>SUM(C11:C31)</f>
        <v>802745.97000000009</v>
      </c>
      <c r="K35" s="166"/>
      <c r="L35" s="166"/>
      <c r="M35" s="166"/>
      <c r="N35" s="166"/>
      <c r="O35" s="166"/>
      <c r="P35" s="166"/>
    </row>
    <row r="36" spans="1:16" s="2" customFormat="1" ht="24.75" customHeight="1">
      <c r="A36" s="177" t="s">
        <v>13</v>
      </c>
      <c r="B36" s="178"/>
      <c r="C36" s="179"/>
      <c r="D36" s="139">
        <f>D34</f>
        <v>0.13188604142546065</v>
      </c>
      <c r="E36" s="140">
        <f>D36+E34</f>
        <v>0.23933024754118268</v>
      </c>
      <c r="F36" s="140">
        <f t="shared" ref="F36:I36" si="12">E36+F34</f>
        <v>0.41097152402343751</v>
      </c>
      <c r="G36" s="140">
        <f t="shared" si="12"/>
        <v>0.60099086223618481</v>
      </c>
      <c r="H36" s="140">
        <f t="shared" si="12"/>
        <v>0.923220366656475</v>
      </c>
      <c r="I36" s="140">
        <f t="shared" si="12"/>
        <v>0.99999999999999989</v>
      </c>
      <c r="J36" s="164"/>
    </row>
    <row r="37" spans="1:16" s="2" customFormat="1" ht="21" customHeight="1">
      <c r="A37" s="177" t="s">
        <v>14</v>
      </c>
      <c r="B37" s="178"/>
      <c r="C37" s="179"/>
      <c r="D37" s="138">
        <f>D35</f>
        <v>105870.98825354161</v>
      </c>
      <c r="E37" s="138">
        <f>D37+E35</f>
        <v>192121.39171278683</v>
      </c>
      <c r="F37" s="138">
        <f t="shared" ref="F37:I37" si="13">E37+F35</f>
        <v>329905.73469457269</v>
      </c>
      <c r="G37" s="168">
        <f t="shared" si="13"/>
        <v>482442.99266692257</v>
      </c>
      <c r="H37" s="138">
        <f t="shared" si="13"/>
        <v>741111.42875540769</v>
      </c>
      <c r="I37" s="165">
        <f t="shared" si="13"/>
        <v>802745.96999999986</v>
      </c>
      <c r="J37" s="167"/>
      <c r="K37" s="167"/>
      <c r="L37" s="167"/>
      <c r="M37" s="167"/>
      <c r="N37" s="167"/>
      <c r="O37" s="167"/>
    </row>
    <row r="38" spans="1:16" s="2" customFormat="1">
      <c r="C38" s="4"/>
      <c r="D38" s="5"/>
      <c r="E38" s="5"/>
      <c r="F38" s="5"/>
      <c r="G38" s="5"/>
      <c r="H38" s="5"/>
      <c r="I38" s="5"/>
    </row>
    <row r="39" spans="1:16">
      <c r="B39" s="141"/>
    </row>
  </sheetData>
  <mergeCells count="12">
    <mergeCell ref="A4:I4"/>
    <mergeCell ref="A1:I1"/>
    <mergeCell ref="A2:I2"/>
    <mergeCell ref="A6:I6"/>
    <mergeCell ref="A35:C35"/>
    <mergeCell ref="A36:C36"/>
    <mergeCell ref="A37:C37"/>
    <mergeCell ref="A34:C34"/>
    <mergeCell ref="D8:I8"/>
    <mergeCell ref="C8:C9"/>
    <mergeCell ref="B8:B9"/>
    <mergeCell ref="A8:A9"/>
  </mergeCells>
  <conditionalFormatting sqref="D15:I15 D23:I23 D27:I27 D29:I29 D13:I13 D21:I21 D17:I17 D19:I19 D31:I31 D25:I25 D11:I11">
    <cfRule type="cellIs" dxfId="104" priority="112" operator="greaterThan">
      <formula>0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scale="65" fitToHeight="0" orientation="landscape" r:id="rId1"/>
  <headerFooter>
    <oddFooter>Página &amp;P de &amp;N</oddFooter>
  </headerFooter>
  <drawing r:id="rId2"/>
  <legacyDrawing r:id="rId3"/>
  <oleObjects>
    <oleObject progId="Word.Document.12" shapeId="3073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137"/>
  <sheetViews>
    <sheetView showGridLines="0" tabSelected="1" view="pageBreakPreview" zoomScale="85" zoomScaleSheetLayoutView="85" workbookViewId="0">
      <selection activeCell="C14" sqref="C14"/>
    </sheetView>
  </sheetViews>
  <sheetFormatPr defaultRowHeight="15"/>
  <cols>
    <col min="1" max="1" width="19" style="63" customWidth="1"/>
    <col min="2" max="2" width="17.28515625" style="63" customWidth="1"/>
    <col min="3" max="3" width="95.5703125" style="98" customWidth="1"/>
    <col min="4" max="4" width="13.85546875" style="63" customWidth="1"/>
    <col min="5" max="5" width="11.7109375" style="106" bestFit="1" customWidth="1"/>
    <col min="6" max="6" width="16.140625" style="63" bestFit="1" customWidth="1"/>
    <col min="7" max="7" width="19.5703125" style="63" bestFit="1" customWidth="1"/>
    <col min="8" max="16384" width="9.140625" style="63"/>
  </cols>
  <sheetData>
    <row r="1" spans="1:10" s="17" customFormat="1" ht="23.25">
      <c r="A1" s="172" t="s">
        <v>0</v>
      </c>
      <c r="B1" s="172"/>
      <c r="C1" s="172"/>
      <c r="D1" s="172"/>
      <c r="E1" s="172"/>
      <c r="F1" s="172"/>
      <c r="G1" s="172"/>
      <c r="H1" s="67"/>
      <c r="I1" s="67"/>
    </row>
    <row r="2" spans="1:10" s="17" customFormat="1" ht="18.75">
      <c r="A2" s="173" t="s">
        <v>18</v>
      </c>
      <c r="B2" s="173"/>
      <c r="C2" s="173"/>
      <c r="D2" s="173"/>
      <c r="E2" s="173"/>
      <c r="F2" s="173"/>
      <c r="G2" s="173"/>
      <c r="H2" s="68"/>
      <c r="I2" s="68"/>
    </row>
    <row r="3" spans="1:10" s="17" customFormat="1" ht="17.25" customHeight="1">
      <c r="A3" s="18"/>
      <c r="B3" s="18"/>
      <c r="C3" s="94"/>
      <c r="D3" s="19"/>
      <c r="E3" s="99"/>
      <c r="F3" s="21"/>
      <c r="G3" s="21"/>
      <c r="H3" s="18"/>
      <c r="I3" s="59"/>
    </row>
    <row r="4" spans="1:10" s="17" customFormat="1" ht="33.75" customHeight="1">
      <c r="A4" s="187" t="str">
        <f>PLANILHA!A4</f>
        <v>OBJETO: CONTRATAÇÃO DE EMPRESA PARA REFORMA DO CAMPO DO LONDRINA - RATÃO, LOCALIZADO NA RUA GONÇALVES DIAS, 100, BAIRRO LONDRINA, SANTA LUZIA / MG</v>
      </c>
      <c r="B4" s="187"/>
      <c r="C4" s="187"/>
      <c r="D4" s="187"/>
      <c r="E4" s="187"/>
      <c r="F4" s="187"/>
      <c r="G4" s="187"/>
      <c r="H4" s="69"/>
      <c r="I4" s="69"/>
    </row>
    <row r="5" spans="1:10" s="17" customFormat="1" ht="15.75">
      <c r="A5" s="3"/>
      <c r="B5" s="3"/>
      <c r="C5" s="16"/>
      <c r="D5" s="19"/>
      <c r="E5" s="100"/>
      <c r="F5" s="42"/>
      <c r="G5" s="42"/>
      <c r="H5" s="42"/>
      <c r="I5" s="42"/>
    </row>
    <row r="6" spans="1:10" s="17" customFormat="1" ht="19.5">
      <c r="A6" s="176" t="s">
        <v>25</v>
      </c>
      <c r="B6" s="176"/>
      <c r="C6" s="176"/>
      <c r="D6" s="176"/>
      <c r="E6" s="176"/>
      <c r="F6" s="176"/>
      <c r="G6" s="176"/>
      <c r="H6" s="107"/>
      <c r="I6" s="107"/>
    </row>
    <row r="7" spans="1:10" s="17" customFormat="1" ht="19.5">
      <c r="A7" s="43"/>
      <c r="B7" s="43"/>
      <c r="C7" s="95"/>
      <c r="D7" s="174" t="str">
        <f>PLANILHA!E7</f>
        <v>Santa Luzia, 22 de julho de 2022</v>
      </c>
      <c r="E7" s="174"/>
      <c r="F7" s="174"/>
      <c r="G7" s="174"/>
      <c r="H7" s="70"/>
      <c r="I7" s="70"/>
    </row>
    <row r="8" spans="1:10" s="17" customFormat="1" ht="12.75" customHeight="1">
      <c r="A8" s="72"/>
      <c r="B8" s="72"/>
      <c r="C8" s="96"/>
      <c r="D8" s="71"/>
      <c r="E8" s="101"/>
      <c r="F8" s="71"/>
      <c r="G8" s="71"/>
      <c r="H8" s="70"/>
      <c r="I8" s="70"/>
      <c r="J8" s="20"/>
    </row>
    <row r="9" spans="1:10">
      <c r="A9" s="92" t="s">
        <v>25</v>
      </c>
      <c r="B9" s="92" t="s">
        <v>57</v>
      </c>
      <c r="C9" s="93" t="s">
        <v>17</v>
      </c>
      <c r="D9" s="92" t="s">
        <v>20</v>
      </c>
      <c r="E9" s="102" t="s">
        <v>19</v>
      </c>
      <c r="F9" s="92" t="s">
        <v>15</v>
      </c>
      <c r="G9" s="92" t="s">
        <v>16</v>
      </c>
    </row>
    <row r="10" spans="1:10">
      <c r="A10" s="79" t="s">
        <v>73</v>
      </c>
      <c r="B10" s="77" t="s">
        <v>302</v>
      </c>
      <c r="C10" s="35" t="s">
        <v>303</v>
      </c>
      <c r="D10" s="81" t="s">
        <v>304</v>
      </c>
      <c r="E10" s="103">
        <v>1260</v>
      </c>
      <c r="F10" s="60">
        <v>23.29</v>
      </c>
      <c r="G10" s="60">
        <f>ROUND(E10*F10,2)</f>
        <v>29345.4</v>
      </c>
    </row>
    <row r="11" spans="1:10">
      <c r="A11" s="79" t="s">
        <v>73</v>
      </c>
      <c r="B11" s="77" t="s">
        <v>305</v>
      </c>
      <c r="C11" s="35" t="s">
        <v>306</v>
      </c>
      <c r="D11" s="81" t="s">
        <v>304</v>
      </c>
      <c r="E11" s="103">
        <v>528</v>
      </c>
      <c r="F11" s="60">
        <v>39.799999999999997</v>
      </c>
      <c r="G11" s="60">
        <f>ROUND(E11*F11,2)</f>
        <v>21014.400000000001</v>
      </c>
    </row>
    <row r="12" spans="1:10">
      <c r="A12" s="89" t="s">
        <v>73</v>
      </c>
      <c r="B12" s="78" t="s">
        <v>307</v>
      </c>
      <c r="C12" s="75" t="s">
        <v>308</v>
      </c>
      <c r="D12" s="80" t="s">
        <v>304</v>
      </c>
      <c r="E12" s="151">
        <v>48</v>
      </c>
      <c r="F12" s="76">
        <v>100.92</v>
      </c>
      <c r="G12" s="91">
        <f>ROUND(E12*F12,2)</f>
        <v>4844.16</v>
      </c>
    </row>
    <row r="13" spans="1:10" ht="15.75">
      <c r="A13" s="66"/>
      <c r="B13" s="64"/>
      <c r="C13" s="97"/>
      <c r="D13" s="64"/>
      <c r="E13" s="105"/>
      <c r="F13" s="73" t="s">
        <v>16</v>
      </c>
      <c r="G13" s="74">
        <f>SUM(G10:G12)</f>
        <v>55203.960000000006</v>
      </c>
    </row>
    <row r="14" spans="1:10">
      <c r="A14" s="66"/>
      <c r="B14" s="64"/>
      <c r="C14" s="97"/>
      <c r="D14" s="64"/>
      <c r="E14" s="105"/>
      <c r="F14" s="64"/>
      <c r="G14" s="65"/>
    </row>
    <row r="15" spans="1:10" ht="30">
      <c r="A15" s="92" t="s">
        <v>25</v>
      </c>
      <c r="B15" s="92" t="s">
        <v>23</v>
      </c>
      <c r="C15" s="93" t="s">
        <v>76</v>
      </c>
      <c r="D15" s="92" t="s">
        <v>5</v>
      </c>
      <c r="E15" s="102" t="s">
        <v>19</v>
      </c>
      <c r="F15" s="92" t="s">
        <v>15</v>
      </c>
      <c r="G15" s="92" t="s">
        <v>16</v>
      </c>
    </row>
    <row r="16" spans="1:10" ht="45">
      <c r="A16" s="79" t="s">
        <v>83</v>
      </c>
      <c r="B16" s="77" t="s">
        <v>309</v>
      </c>
      <c r="C16" s="35" t="s">
        <v>310</v>
      </c>
      <c r="D16" s="81" t="s">
        <v>311</v>
      </c>
      <c r="E16" s="103">
        <v>1</v>
      </c>
      <c r="F16" s="60">
        <v>718.35</v>
      </c>
      <c r="G16" s="60">
        <f>ROUND(E16*F16,2)</f>
        <v>718.35</v>
      </c>
    </row>
    <row r="17" spans="1:7" ht="15.75">
      <c r="A17" s="66"/>
      <c r="B17" s="64"/>
      <c r="C17" s="97"/>
      <c r="D17" s="64"/>
      <c r="E17" s="105"/>
      <c r="F17" s="73" t="s">
        <v>16</v>
      </c>
      <c r="G17" s="74">
        <f>SUM(G16:G16)</f>
        <v>718.35</v>
      </c>
    </row>
    <row r="18" spans="1:7">
      <c r="A18" s="66"/>
      <c r="B18" s="64"/>
      <c r="C18" s="97"/>
      <c r="D18" s="64"/>
      <c r="E18" s="105"/>
      <c r="F18" s="64"/>
      <c r="G18" s="65"/>
    </row>
    <row r="19" spans="1:7" ht="30">
      <c r="A19" s="92" t="s">
        <v>25</v>
      </c>
      <c r="B19" s="92" t="s">
        <v>24</v>
      </c>
      <c r="C19" s="93" t="s">
        <v>77</v>
      </c>
      <c r="D19" s="92" t="s">
        <v>5</v>
      </c>
      <c r="E19" s="102" t="s">
        <v>19</v>
      </c>
      <c r="F19" s="92" t="s">
        <v>15</v>
      </c>
      <c r="G19" s="92" t="s">
        <v>16</v>
      </c>
    </row>
    <row r="20" spans="1:7" ht="45">
      <c r="A20" s="79" t="s">
        <v>83</v>
      </c>
      <c r="B20" s="77" t="s">
        <v>312</v>
      </c>
      <c r="C20" s="35" t="s">
        <v>313</v>
      </c>
      <c r="D20" s="81" t="s">
        <v>311</v>
      </c>
      <c r="E20" s="103">
        <v>1</v>
      </c>
      <c r="F20" s="60">
        <v>1044.01</v>
      </c>
      <c r="G20" s="60">
        <f t="shared" ref="G20" si="0">ROUND(E20*F20,2)</f>
        <v>1044.01</v>
      </c>
    </row>
    <row r="21" spans="1:7" ht="15.75">
      <c r="A21" s="66"/>
      <c r="B21" s="64"/>
      <c r="C21" s="97"/>
      <c r="D21" s="64"/>
      <c r="E21" s="105"/>
      <c r="F21" s="73" t="s">
        <v>16</v>
      </c>
      <c r="G21" s="74">
        <f>SUM(G20:G20)</f>
        <v>1044.01</v>
      </c>
    </row>
    <row r="22" spans="1:7">
      <c r="A22" s="66"/>
      <c r="B22" s="64"/>
      <c r="C22" s="97"/>
      <c r="D22" s="64"/>
      <c r="E22" s="105"/>
      <c r="F22" s="64"/>
      <c r="G22" s="65"/>
    </row>
    <row r="23" spans="1:7" ht="60">
      <c r="A23" s="92" t="s">
        <v>25</v>
      </c>
      <c r="B23" s="92" t="s">
        <v>26</v>
      </c>
      <c r="C23" s="93" t="s">
        <v>180</v>
      </c>
      <c r="D23" s="92" t="s">
        <v>2</v>
      </c>
      <c r="E23" s="102" t="s">
        <v>19</v>
      </c>
      <c r="F23" s="92" t="s">
        <v>15</v>
      </c>
      <c r="G23" s="92" t="s">
        <v>16</v>
      </c>
    </row>
    <row r="24" spans="1:7">
      <c r="A24" s="79" t="s">
        <v>78</v>
      </c>
      <c r="B24" s="77" t="s">
        <v>314</v>
      </c>
      <c r="C24" s="35" t="s">
        <v>315</v>
      </c>
      <c r="D24" s="81" t="s">
        <v>178</v>
      </c>
      <c r="E24" s="103">
        <v>7.0000000000000007E-2</v>
      </c>
      <c r="F24" s="60">
        <v>15.97</v>
      </c>
      <c r="G24" s="60">
        <f>ROUND(E24*F24,2)</f>
        <v>1.1200000000000001</v>
      </c>
    </row>
    <row r="25" spans="1:7">
      <c r="A25" s="79" t="s">
        <v>78</v>
      </c>
      <c r="B25" s="77" t="s">
        <v>316</v>
      </c>
      <c r="C25" s="35" t="s">
        <v>317</v>
      </c>
      <c r="D25" s="81" t="s">
        <v>178</v>
      </c>
      <c r="E25" s="103">
        <v>0.15</v>
      </c>
      <c r="F25" s="60">
        <v>13.18</v>
      </c>
      <c r="G25" s="60">
        <f t="shared" ref="G25:G30" si="1">ROUND(E25*F25,2)</f>
        <v>1.98</v>
      </c>
    </row>
    <row r="26" spans="1:7" ht="30">
      <c r="A26" s="79" t="s">
        <v>83</v>
      </c>
      <c r="B26" s="77" t="s">
        <v>318</v>
      </c>
      <c r="C26" s="35" t="s">
        <v>319</v>
      </c>
      <c r="D26" s="81" t="s">
        <v>320</v>
      </c>
      <c r="E26" s="103">
        <v>1.05</v>
      </c>
      <c r="F26" s="60">
        <v>28.57</v>
      </c>
      <c r="G26" s="60">
        <f t="shared" si="1"/>
        <v>30</v>
      </c>
    </row>
    <row r="27" spans="1:7" ht="30">
      <c r="A27" s="79" t="s">
        <v>83</v>
      </c>
      <c r="B27" s="77" t="s">
        <v>321</v>
      </c>
      <c r="C27" s="35" t="s">
        <v>322</v>
      </c>
      <c r="D27" s="81" t="s">
        <v>323</v>
      </c>
      <c r="E27" s="103">
        <v>1.68</v>
      </c>
      <c r="F27" s="60">
        <v>92.3</v>
      </c>
      <c r="G27" s="60">
        <f t="shared" si="1"/>
        <v>155.06</v>
      </c>
    </row>
    <row r="28" spans="1:7">
      <c r="A28" s="79" t="s">
        <v>73</v>
      </c>
      <c r="B28" s="77" t="s">
        <v>324</v>
      </c>
      <c r="C28" s="35" t="s">
        <v>325</v>
      </c>
      <c r="D28" s="81" t="s">
        <v>304</v>
      </c>
      <c r="E28" s="103">
        <v>0.5</v>
      </c>
      <c r="F28" s="60">
        <v>24.98</v>
      </c>
      <c r="G28" s="60">
        <f t="shared" si="1"/>
        <v>12.49</v>
      </c>
    </row>
    <row r="29" spans="1:7">
      <c r="A29" s="79" t="s">
        <v>73</v>
      </c>
      <c r="B29" s="77" t="s">
        <v>326</v>
      </c>
      <c r="C29" s="35" t="s">
        <v>327</v>
      </c>
      <c r="D29" s="81" t="s">
        <v>304</v>
      </c>
      <c r="E29" s="103">
        <v>1</v>
      </c>
      <c r="F29" s="60">
        <v>18.02</v>
      </c>
      <c r="G29" s="60">
        <f t="shared" si="1"/>
        <v>18.02</v>
      </c>
    </row>
    <row r="30" spans="1:7" ht="30">
      <c r="A30" s="79" t="s">
        <v>25</v>
      </c>
      <c r="B30" s="77" t="s">
        <v>27</v>
      </c>
      <c r="C30" s="35" t="s">
        <v>169</v>
      </c>
      <c r="D30" s="81" t="s">
        <v>4</v>
      </c>
      <c r="E30" s="103">
        <v>0.11967999999999999</v>
      </c>
      <c r="F30" s="60">
        <v>128.43</v>
      </c>
      <c r="G30" s="60">
        <f t="shared" si="1"/>
        <v>15.37</v>
      </c>
    </row>
    <row r="31" spans="1:7" ht="15.75">
      <c r="A31" s="66"/>
      <c r="B31" s="64"/>
      <c r="C31" s="97"/>
      <c r="D31" s="64"/>
      <c r="E31" s="105"/>
      <c r="F31" s="73" t="s">
        <v>16</v>
      </c>
      <c r="G31" s="170">
        <f>SUM(G24:G30)</f>
        <v>234.04000000000002</v>
      </c>
    </row>
    <row r="32" spans="1:7">
      <c r="A32" s="66"/>
      <c r="B32" s="64"/>
      <c r="C32" s="97"/>
      <c r="D32" s="64"/>
      <c r="E32" s="105"/>
      <c r="F32" s="64"/>
      <c r="G32" s="65"/>
    </row>
    <row r="33" spans="1:7" ht="30">
      <c r="A33" s="92" t="s">
        <v>25</v>
      </c>
      <c r="B33" s="92" t="s">
        <v>27</v>
      </c>
      <c r="C33" s="93" t="s">
        <v>169</v>
      </c>
      <c r="D33" s="92" t="s">
        <v>4</v>
      </c>
      <c r="E33" s="102" t="s">
        <v>19</v>
      </c>
      <c r="F33" s="92" t="s">
        <v>15</v>
      </c>
      <c r="G33" s="92" t="s">
        <v>16</v>
      </c>
    </row>
    <row r="34" spans="1:7">
      <c r="A34" s="79" t="s">
        <v>73</v>
      </c>
      <c r="B34" s="77">
        <v>88309</v>
      </c>
      <c r="C34" s="35" t="s">
        <v>329</v>
      </c>
      <c r="D34" s="81" t="s">
        <v>304</v>
      </c>
      <c r="E34" s="103">
        <v>1.238</v>
      </c>
      <c r="F34" s="60">
        <v>25.14</v>
      </c>
      <c r="G34" s="60">
        <f>ROUND(E34*F34,2)</f>
        <v>31.12</v>
      </c>
    </row>
    <row r="35" spans="1:7">
      <c r="A35" s="79" t="s">
        <v>73</v>
      </c>
      <c r="B35" s="77">
        <v>88316</v>
      </c>
      <c r="C35" s="35" t="s">
        <v>327</v>
      </c>
      <c r="D35" s="81" t="s">
        <v>304</v>
      </c>
      <c r="E35" s="103">
        <v>1.476</v>
      </c>
      <c r="F35" s="60">
        <v>18.02</v>
      </c>
      <c r="G35" s="60">
        <f t="shared" ref="G35:G38" si="2">ROUND(E35*F35,2)</f>
        <v>26.6</v>
      </c>
    </row>
    <row r="36" spans="1:7">
      <c r="A36" s="79" t="s">
        <v>73</v>
      </c>
      <c r="B36" s="77">
        <v>92802</v>
      </c>
      <c r="C36" s="35" t="s">
        <v>395</v>
      </c>
      <c r="D36" s="81" t="s">
        <v>178</v>
      </c>
      <c r="E36" s="103">
        <v>1.87</v>
      </c>
      <c r="F36" s="60">
        <v>12.96</v>
      </c>
      <c r="G36" s="60">
        <f t="shared" si="2"/>
        <v>24.24</v>
      </c>
    </row>
    <row r="37" spans="1:7">
      <c r="A37" s="79" t="s">
        <v>73</v>
      </c>
      <c r="B37" s="77">
        <v>92799</v>
      </c>
      <c r="C37" s="35" t="s">
        <v>396</v>
      </c>
      <c r="D37" s="81" t="s">
        <v>178</v>
      </c>
      <c r="E37" s="103">
        <v>0.62670000000000003</v>
      </c>
      <c r="F37" s="60">
        <v>13.36</v>
      </c>
      <c r="G37" s="60">
        <f t="shared" si="2"/>
        <v>8.3699999999999992</v>
      </c>
    </row>
    <row r="38" spans="1:7" ht="15" customHeight="1">
      <c r="A38" s="89" t="s">
        <v>73</v>
      </c>
      <c r="B38" s="90">
        <v>94970</v>
      </c>
      <c r="C38" s="75" t="s">
        <v>331</v>
      </c>
      <c r="D38" s="80" t="s">
        <v>113</v>
      </c>
      <c r="E38" s="104">
        <v>8.5999999999999993E-2</v>
      </c>
      <c r="F38" s="91">
        <v>443.26</v>
      </c>
      <c r="G38" s="60">
        <f t="shared" si="2"/>
        <v>38.119999999999997</v>
      </c>
    </row>
    <row r="39" spans="1:7" ht="15.75">
      <c r="A39" s="66"/>
      <c r="B39" s="64"/>
      <c r="C39" s="97"/>
      <c r="D39" s="64"/>
      <c r="E39" s="105"/>
      <c r="F39" s="73" t="s">
        <v>16</v>
      </c>
      <c r="G39" s="74">
        <f>SUM(G34:G38)</f>
        <v>128.44999999999999</v>
      </c>
    </row>
    <row r="40" spans="1:7">
      <c r="A40" s="66"/>
      <c r="B40" s="64"/>
      <c r="C40" s="97"/>
      <c r="D40" s="64"/>
      <c r="E40" s="105"/>
      <c r="F40" s="64"/>
      <c r="G40" s="65"/>
    </row>
    <row r="41" spans="1:7">
      <c r="A41" s="92" t="s">
        <v>25</v>
      </c>
      <c r="B41" s="92" t="s">
        <v>28</v>
      </c>
      <c r="C41" s="93" t="s">
        <v>101</v>
      </c>
      <c r="D41" s="92" t="s">
        <v>3</v>
      </c>
      <c r="E41" s="102" t="s">
        <v>19</v>
      </c>
      <c r="F41" s="92" t="s">
        <v>15</v>
      </c>
      <c r="G41" s="92" t="s">
        <v>16</v>
      </c>
    </row>
    <row r="42" spans="1:7">
      <c r="A42" s="79" t="s">
        <v>73</v>
      </c>
      <c r="B42" s="77" t="s">
        <v>328</v>
      </c>
      <c r="C42" s="35" t="s">
        <v>329</v>
      </c>
      <c r="D42" s="81" t="s">
        <v>304</v>
      </c>
      <c r="E42" s="103">
        <v>1</v>
      </c>
      <c r="F42" s="60">
        <v>25.14</v>
      </c>
      <c r="G42" s="60">
        <f>ROUND(E42*F42,2)</f>
        <v>25.14</v>
      </c>
    </row>
    <row r="43" spans="1:7">
      <c r="A43" s="79" t="s">
        <v>73</v>
      </c>
      <c r="B43" s="77" t="s">
        <v>326</v>
      </c>
      <c r="C43" s="35" t="s">
        <v>327</v>
      </c>
      <c r="D43" s="81" t="s">
        <v>304</v>
      </c>
      <c r="E43" s="103">
        <v>1</v>
      </c>
      <c r="F43" s="60">
        <v>18.02</v>
      </c>
      <c r="G43" s="60">
        <f>ROUND(E43*F43,2)</f>
        <v>18.02</v>
      </c>
    </row>
    <row r="44" spans="1:7" ht="15.75">
      <c r="A44" s="66"/>
      <c r="B44" s="64"/>
      <c r="C44" s="97"/>
      <c r="D44" s="64"/>
      <c r="E44" s="105"/>
      <c r="F44" s="73" t="s">
        <v>16</v>
      </c>
      <c r="G44" s="74">
        <f>SUM(G42:G43)</f>
        <v>43.16</v>
      </c>
    </row>
    <row r="45" spans="1:7">
      <c r="A45" s="66"/>
      <c r="B45" s="64"/>
      <c r="C45" s="97"/>
      <c r="D45" s="64"/>
      <c r="E45" s="105"/>
      <c r="F45" s="64"/>
      <c r="G45" s="65"/>
    </row>
    <row r="46" spans="1:7">
      <c r="A46" s="92" t="s">
        <v>25</v>
      </c>
      <c r="B46" s="92" t="s">
        <v>29</v>
      </c>
      <c r="C46" s="93" t="s">
        <v>102</v>
      </c>
      <c r="D46" s="92" t="s">
        <v>3</v>
      </c>
      <c r="E46" s="102" t="s">
        <v>19</v>
      </c>
      <c r="F46" s="92" t="s">
        <v>15</v>
      </c>
      <c r="G46" s="92" t="s">
        <v>16</v>
      </c>
    </row>
    <row r="47" spans="1:7">
      <c r="A47" s="79" t="s">
        <v>73</v>
      </c>
      <c r="B47" s="77" t="s">
        <v>332</v>
      </c>
      <c r="C47" s="35" t="s">
        <v>333</v>
      </c>
      <c r="D47" s="81" t="s">
        <v>304</v>
      </c>
      <c r="E47" s="103">
        <v>2</v>
      </c>
      <c r="F47" s="60">
        <v>20.37</v>
      </c>
      <c r="G47" s="60">
        <f t="shared" ref="G47:G50" si="3">ROUND(E47*F47,2)</f>
        <v>40.74</v>
      </c>
    </row>
    <row r="48" spans="1:7">
      <c r="A48" s="79" t="s">
        <v>73</v>
      </c>
      <c r="B48" s="77" t="s">
        <v>334</v>
      </c>
      <c r="C48" s="35" t="s">
        <v>335</v>
      </c>
      <c r="D48" s="81" t="s">
        <v>304</v>
      </c>
      <c r="E48" s="103">
        <v>1</v>
      </c>
      <c r="F48" s="60">
        <v>25.42</v>
      </c>
      <c r="G48" s="60">
        <f t="shared" si="3"/>
        <v>25.42</v>
      </c>
    </row>
    <row r="49" spans="1:7">
      <c r="A49" s="79" t="s">
        <v>73</v>
      </c>
      <c r="B49" s="77" t="s">
        <v>328</v>
      </c>
      <c r="C49" s="35" t="s">
        <v>329</v>
      </c>
      <c r="D49" s="81" t="s">
        <v>304</v>
      </c>
      <c r="E49" s="103">
        <v>2</v>
      </c>
      <c r="F49" s="60">
        <v>25.14</v>
      </c>
      <c r="G49" s="60">
        <f t="shared" si="3"/>
        <v>50.28</v>
      </c>
    </row>
    <row r="50" spans="1:7">
      <c r="A50" s="79" t="s">
        <v>73</v>
      </c>
      <c r="B50" s="77" t="s">
        <v>326</v>
      </c>
      <c r="C50" s="35" t="s">
        <v>327</v>
      </c>
      <c r="D50" s="81" t="s">
        <v>304</v>
      </c>
      <c r="E50" s="103">
        <v>2</v>
      </c>
      <c r="F50" s="60">
        <v>18.02</v>
      </c>
      <c r="G50" s="60">
        <f t="shared" si="3"/>
        <v>36.04</v>
      </c>
    </row>
    <row r="51" spans="1:7" ht="15.75">
      <c r="A51" s="66"/>
      <c r="B51" s="64"/>
      <c r="C51" s="97"/>
      <c r="D51" s="64"/>
      <c r="E51" s="105"/>
      <c r="F51" s="73" t="s">
        <v>16</v>
      </c>
      <c r="G51" s="74">
        <f>SUM(G47:G50)</f>
        <v>152.47999999999999</v>
      </c>
    </row>
    <row r="52" spans="1:7">
      <c r="A52" s="66"/>
      <c r="B52" s="64"/>
      <c r="C52" s="97"/>
      <c r="D52" s="64"/>
      <c r="E52" s="105"/>
      <c r="F52" s="64"/>
      <c r="G52" s="65"/>
    </row>
    <row r="53" spans="1:7" ht="30">
      <c r="A53" s="92" t="s">
        <v>25</v>
      </c>
      <c r="B53" s="92" t="s">
        <v>30</v>
      </c>
      <c r="C53" s="93" t="s">
        <v>140</v>
      </c>
      <c r="D53" s="92" t="s">
        <v>4</v>
      </c>
      <c r="E53" s="102" t="s">
        <v>19</v>
      </c>
      <c r="F53" s="92" t="s">
        <v>15</v>
      </c>
      <c r="G53" s="92" t="s">
        <v>16</v>
      </c>
    </row>
    <row r="54" spans="1:7" ht="30">
      <c r="A54" s="79" t="s">
        <v>98</v>
      </c>
      <c r="B54" s="77" t="s">
        <v>336</v>
      </c>
      <c r="C54" s="35" t="s">
        <v>337</v>
      </c>
      <c r="D54" s="81" t="s">
        <v>113</v>
      </c>
      <c r="E54" s="103">
        <v>0.11</v>
      </c>
      <c r="F54" s="60">
        <v>77.010000000000005</v>
      </c>
      <c r="G54" s="60">
        <f t="shared" ref="G54:G55" si="4">ROUND(E54*F54,2)</f>
        <v>8.4700000000000006</v>
      </c>
    </row>
    <row r="55" spans="1:7" ht="30">
      <c r="A55" s="79" t="s">
        <v>98</v>
      </c>
      <c r="B55" s="77" t="s">
        <v>338</v>
      </c>
      <c r="C55" s="35" t="s">
        <v>339</v>
      </c>
      <c r="D55" s="81" t="s">
        <v>113</v>
      </c>
      <c r="E55" s="103">
        <v>0.11</v>
      </c>
      <c r="F55" s="60">
        <v>23.28</v>
      </c>
      <c r="G55" s="60">
        <f t="shared" si="4"/>
        <v>2.56</v>
      </c>
    </row>
    <row r="56" spans="1:7" ht="15.75">
      <c r="A56" s="66"/>
      <c r="B56" s="64"/>
      <c r="C56" s="97"/>
      <c r="D56" s="64"/>
      <c r="E56" s="105"/>
      <c r="F56" s="73" t="s">
        <v>16</v>
      </c>
      <c r="G56" s="74">
        <f>SUM(G54:G55)</f>
        <v>11.030000000000001</v>
      </c>
    </row>
    <row r="57" spans="1:7">
      <c r="A57" s="66"/>
      <c r="B57" s="64"/>
      <c r="C57" s="97"/>
      <c r="D57" s="64"/>
      <c r="E57" s="105"/>
      <c r="F57" s="64"/>
      <c r="G57" s="65"/>
    </row>
    <row r="58" spans="1:7">
      <c r="A58" s="92" t="s">
        <v>25</v>
      </c>
      <c r="B58" s="92" t="s">
        <v>31</v>
      </c>
      <c r="C58" s="93" t="s">
        <v>286</v>
      </c>
      <c r="D58" s="92" t="s">
        <v>181</v>
      </c>
      <c r="E58" s="102" t="s">
        <v>19</v>
      </c>
      <c r="F58" s="92" t="s">
        <v>15</v>
      </c>
      <c r="G58" s="92" t="s">
        <v>16</v>
      </c>
    </row>
    <row r="59" spans="1:7" ht="30">
      <c r="A59" s="79" t="s">
        <v>83</v>
      </c>
      <c r="B59" s="77" t="s">
        <v>321</v>
      </c>
      <c r="C59" s="35" t="s">
        <v>322</v>
      </c>
      <c r="D59" s="81" t="s">
        <v>323</v>
      </c>
      <c r="E59" s="103">
        <v>5.44</v>
      </c>
      <c r="F59" s="60">
        <v>92.3</v>
      </c>
      <c r="G59" s="60">
        <f t="shared" ref="G59:G62" si="5">ROUND(E59*F59,2)</f>
        <v>502.11</v>
      </c>
    </row>
    <row r="60" spans="1:7">
      <c r="A60" s="79" t="s">
        <v>73</v>
      </c>
      <c r="B60" s="77" t="s">
        <v>324</v>
      </c>
      <c r="C60" s="35" t="s">
        <v>325</v>
      </c>
      <c r="D60" s="81" t="s">
        <v>304</v>
      </c>
      <c r="E60" s="103">
        <v>1.6</v>
      </c>
      <c r="F60" s="60">
        <v>24.98</v>
      </c>
      <c r="G60" s="60">
        <f t="shared" si="5"/>
        <v>39.97</v>
      </c>
    </row>
    <row r="61" spans="1:7">
      <c r="A61" s="79" t="s">
        <v>73</v>
      </c>
      <c r="B61" s="77" t="s">
        <v>326</v>
      </c>
      <c r="C61" s="35" t="s">
        <v>327</v>
      </c>
      <c r="D61" s="81" t="s">
        <v>304</v>
      </c>
      <c r="E61" s="103">
        <v>3.2</v>
      </c>
      <c r="F61" s="60">
        <v>18.02</v>
      </c>
      <c r="G61" s="60">
        <f t="shared" si="5"/>
        <v>57.66</v>
      </c>
    </row>
    <row r="62" spans="1:7">
      <c r="A62" s="79" t="s">
        <v>83</v>
      </c>
      <c r="B62" s="77" t="s">
        <v>340</v>
      </c>
      <c r="C62" s="35" t="s">
        <v>341</v>
      </c>
      <c r="D62" s="81" t="s">
        <v>342</v>
      </c>
      <c r="E62" s="103">
        <v>1.36</v>
      </c>
      <c r="F62" s="60">
        <v>58.24</v>
      </c>
      <c r="G62" s="60">
        <f t="shared" si="5"/>
        <v>79.209999999999994</v>
      </c>
    </row>
    <row r="63" spans="1:7" ht="15.75">
      <c r="A63" s="66"/>
      <c r="B63" s="64"/>
      <c r="C63" s="97"/>
      <c r="D63" s="64"/>
      <c r="E63" s="105"/>
      <c r="F63" s="73" t="s">
        <v>16</v>
      </c>
      <c r="G63" s="74">
        <f>SUM(G59:G62)</f>
        <v>678.95</v>
      </c>
    </row>
    <row r="64" spans="1:7">
      <c r="A64" s="66"/>
      <c r="B64" s="64"/>
      <c r="C64" s="97"/>
      <c r="D64" s="64"/>
      <c r="E64" s="105"/>
      <c r="F64" s="64"/>
      <c r="G64" s="65"/>
    </row>
    <row r="65" spans="1:7" ht="30">
      <c r="A65" s="92" t="s">
        <v>25</v>
      </c>
      <c r="B65" s="92" t="s">
        <v>32</v>
      </c>
      <c r="C65" s="93" t="s">
        <v>179</v>
      </c>
      <c r="D65" s="92" t="s">
        <v>113</v>
      </c>
      <c r="E65" s="102" t="s">
        <v>19</v>
      </c>
      <c r="F65" s="92" t="s">
        <v>15</v>
      </c>
      <c r="G65" s="92" t="s">
        <v>16</v>
      </c>
    </row>
    <row r="66" spans="1:7" ht="30">
      <c r="A66" s="79" t="s">
        <v>73</v>
      </c>
      <c r="B66" s="77" t="s">
        <v>330</v>
      </c>
      <c r="C66" s="35" t="s">
        <v>331</v>
      </c>
      <c r="D66" s="81" t="s">
        <v>113</v>
      </c>
      <c r="E66" s="103">
        <v>1.1499999999999999</v>
      </c>
      <c r="F66" s="60">
        <v>443.26</v>
      </c>
      <c r="G66" s="60">
        <f>ROUND(E66*F66,2)</f>
        <v>509.75</v>
      </c>
    </row>
    <row r="67" spans="1:7">
      <c r="A67" s="79" t="s">
        <v>73</v>
      </c>
      <c r="B67" s="77" t="s">
        <v>328</v>
      </c>
      <c r="C67" s="35" t="s">
        <v>329</v>
      </c>
      <c r="D67" s="81" t="s">
        <v>304</v>
      </c>
      <c r="E67" s="103">
        <v>0.36299999999999999</v>
      </c>
      <c r="F67" s="60">
        <v>25.14</v>
      </c>
      <c r="G67" s="60">
        <f t="shared" ref="G67:G70" si="6">ROUND(E67*F67,2)</f>
        <v>9.1300000000000008</v>
      </c>
    </row>
    <row r="68" spans="1:7">
      <c r="A68" s="79" t="s">
        <v>73</v>
      </c>
      <c r="B68" s="77" t="s">
        <v>326</v>
      </c>
      <c r="C68" s="35" t="s">
        <v>327</v>
      </c>
      <c r="D68" s="81" t="s">
        <v>304</v>
      </c>
      <c r="E68" s="103">
        <v>0.54400000000000004</v>
      </c>
      <c r="F68" s="60">
        <v>18.02</v>
      </c>
      <c r="G68" s="60">
        <f t="shared" si="6"/>
        <v>9.8000000000000007</v>
      </c>
    </row>
    <row r="69" spans="1:7" ht="30">
      <c r="A69" s="79" t="s">
        <v>73</v>
      </c>
      <c r="B69" s="77" t="s">
        <v>343</v>
      </c>
      <c r="C69" s="35" t="s">
        <v>344</v>
      </c>
      <c r="D69" s="81" t="s">
        <v>345</v>
      </c>
      <c r="E69" s="103">
        <v>8.7999999999999995E-2</v>
      </c>
      <c r="F69" s="60">
        <v>1.38</v>
      </c>
      <c r="G69" s="60">
        <f t="shared" si="6"/>
        <v>0.12</v>
      </c>
    </row>
    <row r="70" spans="1:7" ht="30">
      <c r="A70" s="79" t="s">
        <v>73</v>
      </c>
      <c r="B70" s="77" t="s">
        <v>346</v>
      </c>
      <c r="C70" s="35" t="s">
        <v>347</v>
      </c>
      <c r="D70" s="81" t="s">
        <v>348</v>
      </c>
      <c r="E70" s="103">
        <v>9.2999999999999999E-2</v>
      </c>
      <c r="F70" s="60">
        <v>0.56000000000000005</v>
      </c>
      <c r="G70" s="60">
        <f t="shared" si="6"/>
        <v>0.05</v>
      </c>
    </row>
    <row r="71" spans="1:7" ht="15.75">
      <c r="A71" s="66"/>
      <c r="B71" s="64"/>
      <c r="C71" s="97"/>
      <c r="D71" s="64"/>
      <c r="E71" s="105"/>
      <c r="F71" s="73" t="s">
        <v>16</v>
      </c>
      <c r="G71" s="74">
        <f>SUM(G66:G70)</f>
        <v>528.84999999999991</v>
      </c>
    </row>
    <row r="72" spans="1:7">
      <c r="A72" s="66"/>
      <c r="B72" s="64"/>
      <c r="C72" s="97"/>
      <c r="D72" s="64"/>
      <c r="E72" s="105"/>
      <c r="F72" s="64"/>
      <c r="G72" s="65"/>
    </row>
    <row r="73" spans="1:7">
      <c r="A73" s="92" t="s">
        <v>25</v>
      </c>
      <c r="B73" s="92" t="s">
        <v>167</v>
      </c>
      <c r="C73" s="93" t="s">
        <v>168</v>
      </c>
      <c r="D73" s="92" t="s">
        <v>4</v>
      </c>
      <c r="E73" s="102" t="s">
        <v>19</v>
      </c>
      <c r="F73" s="92" t="s">
        <v>15</v>
      </c>
      <c r="G73" s="92" t="s">
        <v>16</v>
      </c>
    </row>
    <row r="74" spans="1:7">
      <c r="A74" s="79" t="s">
        <v>73</v>
      </c>
      <c r="B74" s="77" t="s">
        <v>349</v>
      </c>
      <c r="C74" s="35" t="s">
        <v>350</v>
      </c>
      <c r="D74" s="81" t="s">
        <v>3</v>
      </c>
      <c r="E74" s="103">
        <v>0.05</v>
      </c>
      <c r="F74" s="60">
        <v>118.37</v>
      </c>
      <c r="G74" s="60">
        <f t="shared" ref="G74" si="7">ROUND(E74*F74,2)</f>
        <v>5.92</v>
      </c>
    </row>
    <row r="75" spans="1:7" ht="15.75">
      <c r="A75" s="66"/>
      <c r="B75" s="64"/>
      <c r="C75" s="97"/>
      <c r="D75" s="64"/>
      <c r="E75" s="105"/>
      <c r="F75" s="73" t="s">
        <v>16</v>
      </c>
      <c r="G75" s="170">
        <f>SUM(G74:G74)</f>
        <v>5.92</v>
      </c>
    </row>
    <row r="76" spans="1:7">
      <c r="A76" s="66"/>
      <c r="B76" s="64"/>
      <c r="C76" s="97"/>
      <c r="D76" s="64"/>
      <c r="E76" s="105"/>
      <c r="F76" s="64"/>
      <c r="G76" s="65"/>
    </row>
    <row r="77" spans="1:7">
      <c r="A77" s="92" t="s">
        <v>218</v>
      </c>
      <c r="B77" s="92" t="s">
        <v>219</v>
      </c>
      <c r="C77" s="93" t="s">
        <v>220</v>
      </c>
      <c r="D77" s="92" t="s">
        <v>4</v>
      </c>
      <c r="E77" s="102" t="s">
        <v>19</v>
      </c>
      <c r="F77" s="92" t="s">
        <v>15</v>
      </c>
      <c r="G77" s="92" t="s">
        <v>16</v>
      </c>
    </row>
    <row r="78" spans="1:7" ht="30">
      <c r="A78" s="79" t="s">
        <v>98</v>
      </c>
      <c r="B78" s="77" t="s">
        <v>351</v>
      </c>
      <c r="C78" s="35" t="s">
        <v>352</v>
      </c>
      <c r="D78" s="81" t="s">
        <v>113</v>
      </c>
      <c r="E78" s="103">
        <v>3.0000000000000001E-3</v>
      </c>
      <c r="F78" s="60">
        <v>449.02</v>
      </c>
      <c r="G78" s="60">
        <f>ROUND(E78*F78,2)</f>
        <v>1.35</v>
      </c>
    </row>
    <row r="79" spans="1:7">
      <c r="A79" s="79" t="s">
        <v>73</v>
      </c>
      <c r="B79" s="77" t="s">
        <v>328</v>
      </c>
      <c r="C79" s="35" t="s">
        <v>329</v>
      </c>
      <c r="D79" s="81" t="s">
        <v>304</v>
      </c>
      <c r="E79" s="103">
        <v>0.25</v>
      </c>
      <c r="F79" s="60">
        <v>25.14</v>
      </c>
      <c r="G79" s="60">
        <f t="shared" ref="G79:G80" si="8">ROUND(E79*F79,2)</f>
        <v>6.29</v>
      </c>
    </row>
    <row r="80" spans="1:7">
      <c r="A80" s="79" t="s">
        <v>73</v>
      </c>
      <c r="B80" s="77" t="s">
        <v>326</v>
      </c>
      <c r="C80" s="35" t="s">
        <v>327</v>
      </c>
      <c r="D80" s="81" t="s">
        <v>304</v>
      </c>
      <c r="E80" s="103">
        <v>0.25</v>
      </c>
      <c r="F80" s="60">
        <v>18.02</v>
      </c>
      <c r="G80" s="60">
        <f t="shared" si="8"/>
        <v>4.51</v>
      </c>
    </row>
    <row r="81" spans="1:7" ht="15.75">
      <c r="A81" s="66"/>
      <c r="B81" s="64"/>
      <c r="C81" s="97"/>
      <c r="D81" s="64"/>
      <c r="E81" s="105"/>
      <c r="F81" s="73" t="s">
        <v>16</v>
      </c>
      <c r="G81" s="74">
        <f>SUM(G78:G80)</f>
        <v>12.15</v>
      </c>
    </row>
    <row r="82" spans="1:7">
      <c r="A82" s="66"/>
      <c r="B82" s="64"/>
      <c r="C82" s="97"/>
      <c r="D82" s="64"/>
      <c r="E82" s="105"/>
      <c r="F82" s="64"/>
      <c r="G82" s="65"/>
    </row>
    <row r="83" spans="1:7" ht="30">
      <c r="A83" s="92" t="s">
        <v>25</v>
      </c>
      <c r="B83" s="92" t="s">
        <v>252</v>
      </c>
      <c r="C83" s="93" t="s">
        <v>253</v>
      </c>
      <c r="D83" s="92" t="s">
        <v>2</v>
      </c>
      <c r="E83" s="102" t="s">
        <v>19</v>
      </c>
      <c r="F83" s="92" t="s">
        <v>15</v>
      </c>
      <c r="G83" s="92" t="s">
        <v>16</v>
      </c>
    </row>
    <row r="84" spans="1:7">
      <c r="A84" s="79" t="s">
        <v>83</v>
      </c>
      <c r="B84" s="77" t="s">
        <v>353</v>
      </c>
      <c r="C84" s="35" t="s">
        <v>354</v>
      </c>
      <c r="D84" s="81" t="s">
        <v>320</v>
      </c>
      <c r="E84" s="103">
        <v>1.1279999999999999</v>
      </c>
      <c r="F84" s="60">
        <v>1.48</v>
      </c>
      <c r="G84" s="60">
        <f t="shared" ref="G84:G87" si="9">ROUND(E84*F84,2)</f>
        <v>1.67</v>
      </c>
    </row>
    <row r="85" spans="1:7" ht="30">
      <c r="A85" s="79" t="s">
        <v>83</v>
      </c>
      <c r="B85" s="77" t="s">
        <v>355</v>
      </c>
      <c r="C85" s="35" t="s">
        <v>356</v>
      </c>
      <c r="D85" s="81" t="s">
        <v>320</v>
      </c>
      <c r="E85" s="136">
        <v>1.1224000000000001</v>
      </c>
      <c r="F85" s="60">
        <v>38.880000000000003</v>
      </c>
      <c r="G85" s="60">
        <f t="shared" si="9"/>
        <v>43.64</v>
      </c>
    </row>
    <row r="86" spans="1:7">
      <c r="A86" s="79" t="s">
        <v>73</v>
      </c>
      <c r="B86" s="77" t="s">
        <v>328</v>
      </c>
      <c r="C86" s="35" t="s">
        <v>329</v>
      </c>
      <c r="D86" s="81" t="s">
        <v>304</v>
      </c>
      <c r="E86" s="103">
        <v>0.13250000000000001</v>
      </c>
      <c r="F86" s="60">
        <v>25.14</v>
      </c>
      <c r="G86" s="60">
        <f t="shared" si="9"/>
        <v>3.33</v>
      </c>
    </row>
    <row r="87" spans="1:7">
      <c r="A87" s="79" t="s">
        <v>73</v>
      </c>
      <c r="B87" s="77" t="s">
        <v>326</v>
      </c>
      <c r="C87" s="35" t="s">
        <v>327</v>
      </c>
      <c r="D87" s="81" t="s">
        <v>304</v>
      </c>
      <c r="E87" s="103">
        <v>0.13340000000000002</v>
      </c>
      <c r="F87" s="60">
        <v>18.02</v>
      </c>
      <c r="G87" s="60">
        <f t="shared" si="9"/>
        <v>2.4</v>
      </c>
    </row>
    <row r="88" spans="1:7" ht="15.75">
      <c r="A88" s="66"/>
      <c r="B88" s="64"/>
      <c r="C88" s="97"/>
      <c r="D88" s="64"/>
      <c r="E88" s="105"/>
      <c r="F88" s="73" t="s">
        <v>16</v>
      </c>
      <c r="G88" s="74">
        <f>SUM(G84:G87)</f>
        <v>51.04</v>
      </c>
    </row>
    <row r="89" spans="1:7">
      <c r="A89" s="66"/>
      <c r="B89" s="64"/>
      <c r="C89" s="97"/>
      <c r="D89" s="64"/>
      <c r="E89" s="105"/>
      <c r="F89" s="64"/>
      <c r="G89" s="65"/>
    </row>
    <row r="90" spans="1:7" ht="90">
      <c r="A90" s="92" t="s">
        <v>25</v>
      </c>
      <c r="B90" s="92" t="s">
        <v>272</v>
      </c>
      <c r="C90" s="93" t="s">
        <v>357</v>
      </c>
      <c r="D90" s="92" t="s">
        <v>4</v>
      </c>
      <c r="E90" s="102" t="s">
        <v>19</v>
      </c>
      <c r="F90" s="92" t="s">
        <v>15</v>
      </c>
      <c r="G90" s="92" t="s">
        <v>16</v>
      </c>
    </row>
    <row r="91" spans="1:7">
      <c r="A91" s="79" t="s">
        <v>83</v>
      </c>
      <c r="B91" s="77" t="s">
        <v>358</v>
      </c>
      <c r="C91" s="35" t="s">
        <v>359</v>
      </c>
      <c r="D91" s="81" t="s">
        <v>342</v>
      </c>
      <c r="E91" s="103">
        <v>8.3000000000000004E-2</v>
      </c>
      <c r="F91" s="60">
        <v>55.93</v>
      </c>
      <c r="G91" s="60">
        <f>ROUND(E91*F91,2)</f>
        <v>4.6399999999999997</v>
      </c>
    </row>
    <row r="92" spans="1:7" ht="30">
      <c r="A92" s="79" t="s">
        <v>83</v>
      </c>
      <c r="B92" s="77" t="s">
        <v>360</v>
      </c>
      <c r="C92" s="35" t="s">
        <v>361</v>
      </c>
      <c r="D92" s="81" t="s">
        <v>323</v>
      </c>
      <c r="E92" s="103">
        <v>1.0289999999999999</v>
      </c>
      <c r="F92" s="60">
        <v>83.44</v>
      </c>
      <c r="G92" s="60">
        <f t="shared" ref="G92:G99" si="10">ROUND(E92*F92,2)</f>
        <v>85.86</v>
      </c>
    </row>
    <row r="93" spans="1:7" ht="30">
      <c r="A93" s="79" t="s">
        <v>83</v>
      </c>
      <c r="B93" s="77" t="s">
        <v>362</v>
      </c>
      <c r="C93" s="35" t="s">
        <v>363</v>
      </c>
      <c r="D93" s="81" t="s">
        <v>323</v>
      </c>
      <c r="E93" s="103">
        <v>2.9580000000000002</v>
      </c>
      <c r="F93" s="60">
        <v>63.94</v>
      </c>
      <c r="G93" s="60">
        <f t="shared" si="10"/>
        <v>189.13</v>
      </c>
    </row>
    <row r="94" spans="1:7">
      <c r="A94" s="79" t="s">
        <v>83</v>
      </c>
      <c r="B94" s="77" t="s">
        <v>364</v>
      </c>
      <c r="C94" s="35" t="s">
        <v>365</v>
      </c>
      <c r="D94" s="81" t="s">
        <v>342</v>
      </c>
      <c r="E94" s="103">
        <v>9.2240000000000002</v>
      </c>
      <c r="F94" s="60">
        <v>10.64</v>
      </c>
      <c r="G94" s="60">
        <f t="shared" si="10"/>
        <v>98.14</v>
      </c>
    </row>
    <row r="95" spans="1:7">
      <c r="A95" s="79" t="s">
        <v>73</v>
      </c>
      <c r="B95" s="77" t="s">
        <v>324</v>
      </c>
      <c r="C95" s="35" t="s">
        <v>325</v>
      </c>
      <c r="D95" s="81" t="s">
        <v>304</v>
      </c>
      <c r="E95" s="103">
        <v>6.9640000000000004</v>
      </c>
      <c r="F95" s="60">
        <v>24.98</v>
      </c>
      <c r="G95" s="60">
        <f t="shared" si="10"/>
        <v>173.96</v>
      </c>
    </row>
    <row r="96" spans="1:7">
      <c r="A96" s="79" t="s">
        <v>73</v>
      </c>
      <c r="B96" s="77" t="s">
        <v>366</v>
      </c>
      <c r="C96" s="35" t="s">
        <v>367</v>
      </c>
      <c r="D96" s="81" t="s">
        <v>304</v>
      </c>
      <c r="E96" s="103">
        <v>5.72</v>
      </c>
      <c r="F96" s="60">
        <v>20.04</v>
      </c>
      <c r="G96" s="60">
        <f t="shared" si="10"/>
        <v>114.63</v>
      </c>
    </row>
    <row r="97" spans="1:7">
      <c r="A97" s="79" t="s">
        <v>83</v>
      </c>
      <c r="B97" s="77" t="s">
        <v>368</v>
      </c>
      <c r="C97" s="35" t="s">
        <v>369</v>
      </c>
      <c r="D97" s="81" t="s">
        <v>342</v>
      </c>
      <c r="E97" s="103">
        <v>0.89600000000000002</v>
      </c>
      <c r="F97" s="60">
        <v>12.55</v>
      </c>
      <c r="G97" s="60">
        <f t="shared" si="10"/>
        <v>11.24</v>
      </c>
    </row>
    <row r="98" spans="1:7">
      <c r="A98" s="79" t="s">
        <v>78</v>
      </c>
      <c r="B98" s="77" t="s">
        <v>370</v>
      </c>
      <c r="C98" s="35" t="s">
        <v>371</v>
      </c>
      <c r="D98" s="81" t="s">
        <v>178</v>
      </c>
      <c r="E98" s="103">
        <v>9.8400000000000001E-2</v>
      </c>
      <c r="F98" s="60">
        <v>11.82</v>
      </c>
      <c r="G98" s="60">
        <f t="shared" si="10"/>
        <v>1.1599999999999999</v>
      </c>
    </row>
    <row r="99" spans="1:7" ht="30">
      <c r="A99" s="79" t="s">
        <v>83</v>
      </c>
      <c r="B99" s="77" t="s">
        <v>372</v>
      </c>
      <c r="C99" s="35" t="s">
        <v>373</v>
      </c>
      <c r="D99" s="81" t="s">
        <v>21</v>
      </c>
      <c r="E99" s="135">
        <v>3.3330000000000002</v>
      </c>
      <c r="F99" s="60">
        <v>3.2</v>
      </c>
      <c r="G99" s="60">
        <f t="shared" si="10"/>
        <v>10.67</v>
      </c>
    </row>
    <row r="100" spans="1:7" ht="15.75">
      <c r="A100" s="66"/>
      <c r="B100" s="64"/>
      <c r="C100" s="97"/>
      <c r="D100" s="64"/>
      <c r="E100" s="105"/>
      <c r="F100" s="73" t="s">
        <v>16</v>
      </c>
      <c r="G100" s="74">
        <f>SUM(G91:G99)</f>
        <v>689.43</v>
      </c>
    </row>
    <row r="101" spans="1:7">
      <c r="A101" s="66"/>
      <c r="B101" s="64"/>
      <c r="C101" s="97"/>
      <c r="D101" s="64"/>
      <c r="E101" s="105"/>
      <c r="F101" s="64"/>
      <c r="G101" s="65"/>
    </row>
    <row r="102" spans="1:7" ht="30">
      <c r="A102" s="92" t="s">
        <v>25</v>
      </c>
      <c r="B102" s="92" t="s">
        <v>273</v>
      </c>
      <c r="C102" s="93" t="s">
        <v>374</v>
      </c>
      <c r="D102" s="92" t="s">
        <v>21</v>
      </c>
      <c r="E102" s="102" t="s">
        <v>19</v>
      </c>
      <c r="F102" s="92" t="s">
        <v>15</v>
      </c>
      <c r="G102" s="92" t="s">
        <v>16</v>
      </c>
    </row>
    <row r="103" spans="1:7" ht="30">
      <c r="A103" s="79" t="s">
        <v>83</v>
      </c>
      <c r="B103" s="77" t="s">
        <v>360</v>
      </c>
      <c r="C103" s="35" t="s">
        <v>361</v>
      </c>
      <c r="D103" s="81" t="s">
        <v>323</v>
      </c>
      <c r="E103" s="103">
        <v>2.5</v>
      </c>
      <c r="F103" s="60">
        <v>83.44</v>
      </c>
      <c r="G103" s="60">
        <f>ROUND(E103*F103,2)</f>
        <v>208.6</v>
      </c>
    </row>
    <row r="104" spans="1:7">
      <c r="A104" s="79" t="s">
        <v>83</v>
      </c>
      <c r="B104" s="77" t="s">
        <v>368</v>
      </c>
      <c r="C104" s="35" t="s">
        <v>369</v>
      </c>
      <c r="D104" s="81" t="s">
        <v>342</v>
      </c>
      <c r="E104" s="103">
        <v>2.1511</v>
      </c>
      <c r="F104" s="60">
        <v>12.55</v>
      </c>
      <c r="G104" s="60">
        <f t="shared" ref="G104:G108" si="11">ROUND(E104*F104,2)</f>
        <v>27</v>
      </c>
    </row>
    <row r="105" spans="1:7">
      <c r="A105" s="79" t="s">
        <v>83</v>
      </c>
      <c r="B105" s="77" t="s">
        <v>358</v>
      </c>
      <c r="C105" s="35" t="s">
        <v>359</v>
      </c>
      <c r="D105" s="81" t="s">
        <v>342</v>
      </c>
      <c r="E105" s="103">
        <v>4.2000000000000003E-2</v>
      </c>
      <c r="F105" s="60">
        <v>55.93</v>
      </c>
      <c r="G105" s="60">
        <f t="shared" si="11"/>
        <v>2.35</v>
      </c>
    </row>
    <row r="106" spans="1:7" ht="30">
      <c r="A106" s="79" t="s">
        <v>83</v>
      </c>
      <c r="B106" s="77" t="s">
        <v>372</v>
      </c>
      <c r="C106" s="35" t="s">
        <v>373</v>
      </c>
      <c r="D106" s="81" t="s">
        <v>21</v>
      </c>
      <c r="E106" s="103">
        <v>8</v>
      </c>
      <c r="F106" s="60">
        <v>3.2</v>
      </c>
      <c r="G106" s="60">
        <f t="shared" si="11"/>
        <v>25.6</v>
      </c>
    </row>
    <row r="107" spans="1:7">
      <c r="A107" s="79" t="s">
        <v>73</v>
      </c>
      <c r="B107" s="77" t="s">
        <v>366</v>
      </c>
      <c r="C107" s="35" t="s">
        <v>367</v>
      </c>
      <c r="D107" s="81" t="s">
        <v>304</v>
      </c>
      <c r="E107" s="103">
        <v>2.3210000000000002</v>
      </c>
      <c r="F107" s="60">
        <v>20.04</v>
      </c>
      <c r="G107" s="60">
        <f t="shared" si="11"/>
        <v>46.51</v>
      </c>
    </row>
    <row r="108" spans="1:7">
      <c r="A108" s="79" t="s">
        <v>73</v>
      </c>
      <c r="B108" s="77" t="s">
        <v>324</v>
      </c>
      <c r="C108" s="35" t="s">
        <v>325</v>
      </c>
      <c r="D108" s="81" t="s">
        <v>304</v>
      </c>
      <c r="E108" s="103">
        <v>1.907</v>
      </c>
      <c r="F108" s="60">
        <v>24.98</v>
      </c>
      <c r="G108" s="60">
        <f t="shared" si="11"/>
        <v>47.64</v>
      </c>
    </row>
    <row r="109" spans="1:7" ht="15.75">
      <c r="A109" s="66"/>
      <c r="B109" s="64"/>
      <c r="C109" s="97"/>
      <c r="D109" s="64"/>
      <c r="E109" s="105"/>
      <c r="F109" s="73" t="s">
        <v>16</v>
      </c>
      <c r="G109" s="74">
        <f>SUM(G103:G108)</f>
        <v>357.7</v>
      </c>
    </row>
    <row r="110" spans="1:7">
      <c r="A110" s="66"/>
      <c r="B110" s="64"/>
      <c r="C110" s="97"/>
      <c r="D110" s="64"/>
      <c r="E110" s="105"/>
      <c r="F110" s="64"/>
      <c r="G110" s="65"/>
    </row>
    <row r="111" spans="1:7" ht="30">
      <c r="A111" s="92" t="s">
        <v>25</v>
      </c>
      <c r="B111" s="92" t="s">
        <v>293</v>
      </c>
      <c r="C111" s="93" t="s">
        <v>294</v>
      </c>
      <c r="D111" s="92" t="s">
        <v>181</v>
      </c>
      <c r="E111" s="102" t="s">
        <v>19</v>
      </c>
      <c r="F111" s="92" t="s">
        <v>15</v>
      </c>
      <c r="G111" s="92" t="s">
        <v>16</v>
      </c>
    </row>
    <row r="112" spans="1:7" ht="30">
      <c r="A112" s="79" t="s">
        <v>83</v>
      </c>
      <c r="B112" s="77" t="s">
        <v>360</v>
      </c>
      <c r="C112" s="35" t="s">
        <v>361</v>
      </c>
      <c r="D112" s="81" t="s">
        <v>323</v>
      </c>
      <c r="E112" s="103">
        <v>28</v>
      </c>
      <c r="F112" s="60">
        <v>83.44</v>
      </c>
      <c r="G112" s="60">
        <f>ROUND(E112*F112,2)</f>
        <v>2336.3200000000002</v>
      </c>
    </row>
    <row r="113" spans="1:7" ht="30">
      <c r="A113" s="79" t="s">
        <v>83</v>
      </c>
      <c r="B113" s="77" t="s">
        <v>362</v>
      </c>
      <c r="C113" s="35" t="s">
        <v>363</v>
      </c>
      <c r="D113" s="81" t="s">
        <v>323</v>
      </c>
      <c r="E113" s="103">
        <v>10.9</v>
      </c>
      <c r="F113" s="60">
        <v>63.94</v>
      </c>
      <c r="G113" s="60">
        <f t="shared" ref="G113:G121" si="12">ROUND(E113*F113,2)</f>
        <v>696.95</v>
      </c>
    </row>
    <row r="114" spans="1:7">
      <c r="A114" s="79" t="s">
        <v>78</v>
      </c>
      <c r="B114" s="77" t="s">
        <v>375</v>
      </c>
      <c r="C114" s="35" t="s">
        <v>376</v>
      </c>
      <c r="D114" s="81" t="s">
        <v>178</v>
      </c>
      <c r="E114" s="103">
        <v>39.247999999999998</v>
      </c>
      <c r="F114" s="60">
        <v>9.11</v>
      </c>
      <c r="G114" s="60">
        <f t="shared" si="12"/>
        <v>357.55</v>
      </c>
    </row>
    <row r="115" spans="1:7" ht="30">
      <c r="A115" s="79" t="s">
        <v>83</v>
      </c>
      <c r="B115" s="77" t="s">
        <v>318</v>
      </c>
      <c r="C115" s="35" t="s">
        <v>319</v>
      </c>
      <c r="D115" s="81" t="s">
        <v>320</v>
      </c>
      <c r="E115" s="103">
        <v>16.731000000000002</v>
      </c>
      <c r="F115" s="60">
        <v>28.57</v>
      </c>
      <c r="G115" s="60">
        <f t="shared" si="12"/>
        <v>478</v>
      </c>
    </row>
    <row r="116" spans="1:7">
      <c r="A116" s="79" t="s">
        <v>83</v>
      </c>
      <c r="B116" s="77" t="s">
        <v>340</v>
      </c>
      <c r="C116" s="35" t="s">
        <v>341</v>
      </c>
      <c r="D116" s="81" t="s">
        <v>342</v>
      </c>
      <c r="E116" s="103">
        <v>3.45</v>
      </c>
      <c r="F116" s="60">
        <v>58.24</v>
      </c>
      <c r="G116" s="60">
        <f t="shared" si="12"/>
        <v>200.93</v>
      </c>
    </row>
    <row r="117" spans="1:7" ht="30">
      <c r="A117" s="79" t="s">
        <v>78</v>
      </c>
      <c r="B117" s="77" t="s">
        <v>377</v>
      </c>
      <c r="C117" s="35" t="s">
        <v>378</v>
      </c>
      <c r="D117" s="81" t="s">
        <v>3</v>
      </c>
      <c r="E117" s="103">
        <v>8</v>
      </c>
      <c r="F117" s="60">
        <v>7.94</v>
      </c>
      <c r="G117" s="60">
        <f t="shared" si="12"/>
        <v>63.52</v>
      </c>
    </row>
    <row r="118" spans="1:7">
      <c r="A118" s="79" t="s">
        <v>73</v>
      </c>
      <c r="B118" s="77" t="s">
        <v>324</v>
      </c>
      <c r="C118" s="35" t="s">
        <v>325</v>
      </c>
      <c r="D118" s="81" t="s">
        <v>304</v>
      </c>
      <c r="E118" s="103">
        <v>7</v>
      </c>
      <c r="F118" s="60">
        <v>24.98</v>
      </c>
      <c r="G118" s="60">
        <f t="shared" si="12"/>
        <v>174.86</v>
      </c>
    </row>
    <row r="119" spans="1:7">
      <c r="A119" s="79" t="s">
        <v>73</v>
      </c>
      <c r="B119" s="77" t="s">
        <v>326</v>
      </c>
      <c r="C119" s="35" t="s">
        <v>327</v>
      </c>
      <c r="D119" s="81" t="s">
        <v>304</v>
      </c>
      <c r="E119" s="103">
        <v>11.5</v>
      </c>
      <c r="F119" s="60">
        <v>18.02</v>
      </c>
      <c r="G119" s="60">
        <f t="shared" si="12"/>
        <v>207.23</v>
      </c>
    </row>
    <row r="120" spans="1:7" ht="45">
      <c r="A120" s="79" t="s">
        <v>73</v>
      </c>
      <c r="B120" s="77" t="s">
        <v>379</v>
      </c>
      <c r="C120" s="35" t="s">
        <v>380</v>
      </c>
      <c r="D120" s="81" t="s">
        <v>345</v>
      </c>
      <c r="E120" s="103">
        <v>4.82</v>
      </c>
      <c r="F120" s="60">
        <v>4</v>
      </c>
      <c r="G120" s="60">
        <f t="shared" si="12"/>
        <v>19.28</v>
      </c>
    </row>
    <row r="121" spans="1:7" ht="45">
      <c r="A121" s="79" t="s">
        <v>73</v>
      </c>
      <c r="B121" s="77" t="s">
        <v>381</v>
      </c>
      <c r="C121" s="35" t="s">
        <v>382</v>
      </c>
      <c r="D121" s="81" t="s">
        <v>348</v>
      </c>
      <c r="E121" s="103">
        <v>2.1800000000000002</v>
      </c>
      <c r="F121" s="60">
        <v>7.0000000000000007E-2</v>
      </c>
      <c r="G121" s="60">
        <f t="shared" si="12"/>
        <v>0.15</v>
      </c>
    </row>
    <row r="122" spans="1:7" ht="15.75">
      <c r="A122" s="66"/>
      <c r="B122" s="64"/>
      <c r="C122" s="97"/>
      <c r="D122" s="64"/>
      <c r="E122" s="105"/>
      <c r="F122" s="73" t="s">
        <v>16</v>
      </c>
      <c r="G122" s="74">
        <f>SUM(G112:G121)</f>
        <v>4534.7899999999991</v>
      </c>
    </row>
    <row r="123" spans="1:7">
      <c r="A123" s="66"/>
      <c r="B123" s="64"/>
      <c r="C123" s="97"/>
      <c r="D123" s="64"/>
      <c r="E123" s="105"/>
      <c r="F123" s="64"/>
      <c r="G123" s="65"/>
    </row>
    <row r="124" spans="1:7" ht="30">
      <c r="A124" s="92" t="s">
        <v>25</v>
      </c>
      <c r="B124" s="92" t="s">
        <v>295</v>
      </c>
      <c r="C124" s="93" t="s">
        <v>296</v>
      </c>
      <c r="D124" s="92" t="s">
        <v>181</v>
      </c>
      <c r="E124" s="102" t="s">
        <v>19</v>
      </c>
      <c r="F124" s="92" t="s">
        <v>15</v>
      </c>
      <c r="G124" s="92" t="s">
        <v>16</v>
      </c>
    </row>
    <row r="125" spans="1:7" ht="30">
      <c r="A125" s="79" t="s">
        <v>83</v>
      </c>
      <c r="B125" s="77" t="s">
        <v>360</v>
      </c>
      <c r="C125" s="35" t="s">
        <v>361</v>
      </c>
      <c r="D125" s="81" t="s">
        <v>323</v>
      </c>
      <c r="E125" s="103">
        <v>6</v>
      </c>
      <c r="F125" s="60">
        <v>83.44</v>
      </c>
      <c r="G125" s="60">
        <f t="shared" ref="G125:G134" si="13">ROUND(E125*F125,2)</f>
        <v>500.64</v>
      </c>
    </row>
    <row r="126" spans="1:7" ht="30">
      <c r="A126" s="79" t="s">
        <v>83</v>
      </c>
      <c r="B126" s="77" t="s">
        <v>362</v>
      </c>
      <c r="C126" s="35" t="s">
        <v>363</v>
      </c>
      <c r="D126" s="81" t="s">
        <v>323</v>
      </c>
      <c r="E126" s="103">
        <v>2.57</v>
      </c>
      <c r="F126" s="60">
        <v>63.94</v>
      </c>
      <c r="G126" s="60">
        <f t="shared" si="13"/>
        <v>164.33</v>
      </c>
    </row>
    <row r="127" spans="1:7">
      <c r="A127" s="79" t="s">
        <v>78</v>
      </c>
      <c r="B127" s="77" t="s">
        <v>375</v>
      </c>
      <c r="C127" s="35" t="s">
        <v>376</v>
      </c>
      <c r="D127" s="81" t="s">
        <v>178</v>
      </c>
      <c r="E127" s="103">
        <v>7.359</v>
      </c>
      <c r="F127" s="60">
        <v>9.11</v>
      </c>
      <c r="G127" s="60">
        <f t="shared" si="13"/>
        <v>67.040000000000006</v>
      </c>
    </row>
    <row r="128" spans="1:7" ht="30">
      <c r="A128" s="79" t="s">
        <v>83</v>
      </c>
      <c r="B128" s="77" t="s">
        <v>318</v>
      </c>
      <c r="C128" s="35" t="s">
        <v>319</v>
      </c>
      <c r="D128" s="81" t="s">
        <v>320</v>
      </c>
      <c r="E128" s="103">
        <v>2.0790000000000002</v>
      </c>
      <c r="F128" s="60">
        <v>28.57</v>
      </c>
      <c r="G128" s="60">
        <f t="shared" si="13"/>
        <v>59.4</v>
      </c>
    </row>
    <row r="129" spans="1:7">
      <c r="A129" s="79" t="s">
        <v>83</v>
      </c>
      <c r="B129" s="77" t="s">
        <v>340</v>
      </c>
      <c r="C129" s="35" t="s">
        <v>341</v>
      </c>
      <c r="D129" s="81" t="s">
        <v>342</v>
      </c>
      <c r="E129" s="103">
        <v>1.7250000000000001</v>
      </c>
      <c r="F129" s="60">
        <v>58.24</v>
      </c>
      <c r="G129" s="60">
        <f t="shared" si="13"/>
        <v>100.46</v>
      </c>
    </row>
    <row r="130" spans="1:7" ht="30">
      <c r="A130" s="79" t="s">
        <v>78</v>
      </c>
      <c r="B130" s="77" t="s">
        <v>377</v>
      </c>
      <c r="C130" s="35" t="s">
        <v>378</v>
      </c>
      <c r="D130" s="81" t="s">
        <v>3</v>
      </c>
      <c r="E130" s="103">
        <v>3</v>
      </c>
      <c r="F130" s="60">
        <v>7.94</v>
      </c>
      <c r="G130" s="60">
        <f t="shared" si="13"/>
        <v>23.82</v>
      </c>
    </row>
    <row r="131" spans="1:7">
      <c r="A131" s="79" t="s">
        <v>73</v>
      </c>
      <c r="B131" s="77" t="s">
        <v>324</v>
      </c>
      <c r="C131" s="35" t="s">
        <v>325</v>
      </c>
      <c r="D131" s="81" t="s">
        <v>304</v>
      </c>
      <c r="E131" s="103">
        <v>1.75</v>
      </c>
      <c r="F131" s="60">
        <v>24.98</v>
      </c>
      <c r="G131" s="60">
        <f t="shared" si="13"/>
        <v>43.72</v>
      </c>
    </row>
    <row r="132" spans="1:7">
      <c r="A132" s="79" t="s">
        <v>73</v>
      </c>
      <c r="B132" s="77" t="s">
        <v>326</v>
      </c>
      <c r="C132" s="35" t="s">
        <v>327</v>
      </c>
      <c r="D132" s="81" t="s">
        <v>304</v>
      </c>
      <c r="E132" s="103">
        <v>2.875</v>
      </c>
      <c r="F132" s="60">
        <v>18.02</v>
      </c>
      <c r="G132" s="60">
        <f t="shared" si="13"/>
        <v>51.81</v>
      </c>
    </row>
    <row r="133" spans="1:7" ht="45">
      <c r="A133" s="79" t="s">
        <v>73</v>
      </c>
      <c r="B133" s="77" t="s">
        <v>379</v>
      </c>
      <c r="C133" s="35" t="s">
        <v>380</v>
      </c>
      <c r="D133" s="81" t="s">
        <v>345</v>
      </c>
      <c r="E133" s="103">
        <v>1.2050000000000001</v>
      </c>
      <c r="F133" s="60">
        <v>4</v>
      </c>
      <c r="G133" s="60">
        <f t="shared" si="13"/>
        <v>4.82</v>
      </c>
    </row>
    <row r="134" spans="1:7" ht="45">
      <c r="A134" s="79" t="s">
        <v>73</v>
      </c>
      <c r="B134" s="77" t="s">
        <v>381</v>
      </c>
      <c r="C134" s="35" t="s">
        <v>382</v>
      </c>
      <c r="D134" s="81" t="s">
        <v>348</v>
      </c>
      <c r="E134" s="103">
        <v>0.54500000000000004</v>
      </c>
      <c r="F134" s="60">
        <v>7.0000000000000007E-2</v>
      </c>
      <c r="G134" s="60">
        <f t="shared" si="13"/>
        <v>0.04</v>
      </c>
    </row>
    <row r="135" spans="1:7" ht="15.75">
      <c r="A135" s="66"/>
      <c r="B135" s="64"/>
      <c r="C135" s="97"/>
      <c r="D135" s="64"/>
      <c r="E135" s="105"/>
      <c r="F135" s="73" t="s">
        <v>16</v>
      </c>
      <c r="G135" s="74">
        <f>SUM(G125:G134)</f>
        <v>1016.08</v>
      </c>
    </row>
    <row r="136" spans="1:7">
      <c r="A136" s="66"/>
      <c r="B136" s="64"/>
      <c r="C136" s="97"/>
      <c r="D136" s="64"/>
      <c r="E136" s="105"/>
      <c r="F136" s="64"/>
      <c r="G136" s="65"/>
    </row>
    <row r="137" spans="1:7">
      <c r="A137" s="66"/>
      <c r="B137" s="64"/>
      <c r="C137" s="97"/>
      <c r="D137" s="64"/>
      <c r="E137" s="105"/>
      <c r="F137" s="64"/>
      <c r="G137" s="65"/>
    </row>
  </sheetData>
  <mergeCells count="5">
    <mergeCell ref="D7:G7"/>
    <mergeCell ref="A4:G4"/>
    <mergeCell ref="A1:G1"/>
    <mergeCell ref="A2:G2"/>
    <mergeCell ref="A6:G6"/>
  </mergeCells>
  <conditionalFormatting sqref="A9:G9">
    <cfRule type="expression" dxfId="103" priority="1055" stopIfTrue="1">
      <formula>AND($A9&lt;&gt;"COMPOSICAO",$A9&lt;&gt;"INSUMO",$A9&lt;&gt;"")</formula>
    </cfRule>
    <cfRule type="expression" dxfId="102" priority="1056" stopIfTrue="1">
      <formula>AND(OR($A9="COMPOSICAO",$A9="INSUMO",$A9&lt;&gt;""),$A9&lt;&gt;"")</formula>
    </cfRule>
  </conditionalFormatting>
  <conditionalFormatting sqref="A15:G15">
    <cfRule type="expression" dxfId="101" priority="1027" stopIfTrue="1">
      <formula>AND($A15&lt;&gt;"COMPOSICAO",$A15&lt;&gt;"INSUMO",$A15&lt;&gt;"")</formula>
    </cfRule>
    <cfRule type="expression" dxfId="100" priority="1028" stopIfTrue="1">
      <formula>AND(OR($A15="COMPOSICAO",$A15="INSUMO",$A15&lt;&gt;""),$A15&lt;&gt;"")</formula>
    </cfRule>
  </conditionalFormatting>
  <conditionalFormatting sqref="A15">
    <cfRule type="expression" dxfId="99" priority="253" stopIfTrue="1">
      <formula>AND($A15&lt;&gt;"COMPOSICAO",$A15&lt;&gt;"INSUMO",$A15&lt;&gt;"")</formula>
    </cfRule>
    <cfRule type="expression" dxfId="98" priority="254" stopIfTrue="1">
      <formula>AND(OR($A15="COMPOSICAO",$A15="INSUMO",$A15&lt;&gt;""),$A15&lt;&gt;"")</formula>
    </cfRule>
  </conditionalFormatting>
  <conditionalFormatting sqref="A15:G15">
    <cfRule type="expression" dxfId="97" priority="251" stopIfTrue="1">
      <formula>AND($A15&lt;&gt;"COMPOSICAO",$A15&lt;&gt;"INSUMO",$A15&lt;&gt;"")</formula>
    </cfRule>
    <cfRule type="expression" dxfId="96" priority="252" stopIfTrue="1">
      <formula>AND(OR($A15="COMPOSICAO",$A15="INSUMO",$A15&lt;&gt;""),$A15&lt;&gt;"")</formula>
    </cfRule>
  </conditionalFormatting>
  <conditionalFormatting sqref="A19:G19">
    <cfRule type="expression" dxfId="95" priority="249" stopIfTrue="1">
      <formula>AND($A19&lt;&gt;"COMPOSICAO",$A19&lt;&gt;"INSUMO",$A19&lt;&gt;"")</formula>
    </cfRule>
    <cfRule type="expression" dxfId="94" priority="250" stopIfTrue="1">
      <formula>AND(OR($A19="COMPOSICAO",$A19="INSUMO",$A19&lt;&gt;""),$A19&lt;&gt;"")</formula>
    </cfRule>
  </conditionalFormatting>
  <conditionalFormatting sqref="A19">
    <cfRule type="expression" dxfId="93" priority="247" stopIfTrue="1">
      <formula>AND($A19&lt;&gt;"COMPOSICAO",$A19&lt;&gt;"INSUMO",$A19&lt;&gt;"")</formula>
    </cfRule>
    <cfRule type="expression" dxfId="92" priority="248" stopIfTrue="1">
      <formula>AND(OR($A19="COMPOSICAO",$A19="INSUMO",$A19&lt;&gt;""),$A19&lt;&gt;"")</formula>
    </cfRule>
  </conditionalFormatting>
  <conditionalFormatting sqref="A19:G19">
    <cfRule type="expression" dxfId="91" priority="245" stopIfTrue="1">
      <formula>AND($A19&lt;&gt;"COMPOSICAO",$A19&lt;&gt;"INSUMO",$A19&lt;&gt;"")</formula>
    </cfRule>
    <cfRule type="expression" dxfId="90" priority="246" stopIfTrue="1">
      <formula>AND(OR($A19="COMPOSICAO",$A19="INSUMO",$A19&lt;&gt;""),$A19&lt;&gt;"")</formula>
    </cfRule>
  </conditionalFormatting>
  <conditionalFormatting sqref="A23:G23">
    <cfRule type="expression" dxfId="89" priority="243" stopIfTrue="1">
      <formula>AND($A23&lt;&gt;"COMPOSICAO",$A23&lt;&gt;"INSUMO",$A23&lt;&gt;"")</formula>
    </cfRule>
    <cfRule type="expression" dxfId="88" priority="244" stopIfTrue="1">
      <formula>AND(OR($A23="COMPOSICAO",$A23="INSUMO",$A23&lt;&gt;""),$A23&lt;&gt;"")</formula>
    </cfRule>
  </conditionalFormatting>
  <conditionalFormatting sqref="A23">
    <cfRule type="expression" dxfId="87" priority="241" stopIfTrue="1">
      <formula>AND($A23&lt;&gt;"COMPOSICAO",$A23&lt;&gt;"INSUMO",$A23&lt;&gt;"")</formula>
    </cfRule>
    <cfRule type="expression" dxfId="86" priority="242" stopIfTrue="1">
      <formula>AND(OR($A23="COMPOSICAO",$A23="INSUMO",$A23&lt;&gt;""),$A23&lt;&gt;"")</formula>
    </cfRule>
  </conditionalFormatting>
  <conditionalFormatting sqref="A23:G23">
    <cfRule type="expression" dxfId="85" priority="239" stopIfTrue="1">
      <formula>AND($A23&lt;&gt;"COMPOSICAO",$A23&lt;&gt;"INSUMO",$A23&lt;&gt;"")</formula>
    </cfRule>
    <cfRule type="expression" dxfId="84" priority="240" stopIfTrue="1">
      <formula>AND(OR($A23="COMPOSICAO",$A23="INSUMO",$A23&lt;&gt;""),$A23&lt;&gt;"")</formula>
    </cfRule>
  </conditionalFormatting>
  <conditionalFormatting sqref="A33:G33">
    <cfRule type="expression" dxfId="83" priority="237" stopIfTrue="1">
      <formula>AND($A33&lt;&gt;"COMPOSICAO",$A33&lt;&gt;"INSUMO",$A33&lt;&gt;"")</formula>
    </cfRule>
    <cfRule type="expression" dxfId="82" priority="238" stopIfTrue="1">
      <formula>AND(OR($A33="COMPOSICAO",$A33="INSUMO",$A33&lt;&gt;""),$A33&lt;&gt;"")</formula>
    </cfRule>
  </conditionalFormatting>
  <conditionalFormatting sqref="A33">
    <cfRule type="expression" dxfId="81" priority="235" stopIfTrue="1">
      <formula>AND($A33&lt;&gt;"COMPOSICAO",$A33&lt;&gt;"INSUMO",$A33&lt;&gt;"")</formula>
    </cfRule>
    <cfRule type="expression" dxfId="80" priority="236" stopIfTrue="1">
      <formula>AND(OR($A33="COMPOSICAO",$A33="INSUMO",$A33&lt;&gt;""),$A33&lt;&gt;"")</formula>
    </cfRule>
  </conditionalFormatting>
  <conditionalFormatting sqref="A33:G33">
    <cfRule type="expression" dxfId="79" priority="233" stopIfTrue="1">
      <formula>AND($A33&lt;&gt;"COMPOSICAO",$A33&lt;&gt;"INSUMO",$A33&lt;&gt;"")</formula>
    </cfRule>
    <cfRule type="expression" dxfId="78" priority="234" stopIfTrue="1">
      <formula>AND(OR($A33="COMPOSICAO",$A33="INSUMO",$A33&lt;&gt;""),$A33&lt;&gt;"")</formula>
    </cfRule>
  </conditionalFormatting>
  <conditionalFormatting sqref="A41:G41">
    <cfRule type="expression" dxfId="77" priority="231" stopIfTrue="1">
      <formula>AND($A41&lt;&gt;"COMPOSICAO",$A41&lt;&gt;"INSUMO",$A41&lt;&gt;"")</formula>
    </cfRule>
    <cfRule type="expression" dxfId="76" priority="232" stopIfTrue="1">
      <formula>AND(OR($A41="COMPOSICAO",$A41="INSUMO",$A41&lt;&gt;""),$A41&lt;&gt;"")</formula>
    </cfRule>
  </conditionalFormatting>
  <conditionalFormatting sqref="A41">
    <cfRule type="expression" dxfId="75" priority="229" stopIfTrue="1">
      <formula>AND($A41&lt;&gt;"COMPOSICAO",$A41&lt;&gt;"INSUMO",$A41&lt;&gt;"")</formula>
    </cfRule>
    <cfRule type="expression" dxfId="74" priority="230" stopIfTrue="1">
      <formula>AND(OR($A41="COMPOSICAO",$A41="INSUMO",$A41&lt;&gt;""),$A41&lt;&gt;"")</formula>
    </cfRule>
  </conditionalFormatting>
  <conditionalFormatting sqref="A41:G41">
    <cfRule type="expression" dxfId="73" priority="227" stopIfTrue="1">
      <formula>AND($A41&lt;&gt;"COMPOSICAO",$A41&lt;&gt;"INSUMO",$A41&lt;&gt;"")</formula>
    </cfRule>
    <cfRule type="expression" dxfId="72" priority="228" stopIfTrue="1">
      <formula>AND(OR($A41="COMPOSICAO",$A41="INSUMO",$A41&lt;&gt;""),$A41&lt;&gt;"")</formula>
    </cfRule>
  </conditionalFormatting>
  <conditionalFormatting sqref="A46:G46">
    <cfRule type="expression" dxfId="71" priority="225" stopIfTrue="1">
      <formula>AND($A46&lt;&gt;"COMPOSICAO",$A46&lt;&gt;"INSUMO",$A46&lt;&gt;"")</formula>
    </cfRule>
    <cfRule type="expression" dxfId="70" priority="226" stopIfTrue="1">
      <formula>AND(OR($A46="COMPOSICAO",$A46="INSUMO",$A46&lt;&gt;""),$A46&lt;&gt;"")</formula>
    </cfRule>
  </conditionalFormatting>
  <conditionalFormatting sqref="A46">
    <cfRule type="expression" dxfId="69" priority="223" stopIfTrue="1">
      <formula>AND($A46&lt;&gt;"COMPOSICAO",$A46&lt;&gt;"INSUMO",$A46&lt;&gt;"")</formula>
    </cfRule>
    <cfRule type="expression" dxfId="68" priority="224" stopIfTrue="1">
      <formula>AND(OR($A46="COMPOSICAO",$A46="INSUMO",$A46&lt;&gt;""),$A46&lt;&gt;"")</formula>
    </cfRule>
  </conditionalFormatting>
  <conditionalFormatting sqref="A46:G46">
    <cfRule type="expression" dxfId="67" priority="221" stopIfTrue="1">
      <formula>AND($A46&lt;&gt;"COMPOSICAO",$A46&lt;&gt;"INSUMO",$A46&lt;&gt;"")</formula>
    </cfRule>
    <cfRule type="expression" dxfId="66" priority="222" stopIfTrue="1">
      <formula>AND(OR($A46="COMPOSICAO",$A46="INSUMO",$A46&lt;&gt;""),$A46&lt;&gt;"")</formula>
    </cfRule>
  </conditionalFormatting>
  <conditionalFormatting sqref="A53:G53">
    <cfRule type="expression" dxfId="65" priority="219" stopIfTrue="1">
      <formula>AND($A53&lt;&gt;"COMPOSICAO",$A53&lt;&gt;"INSUMO",$A53&lt;&gt;"")</formula>
    </cfRule>
    <cfRule type="expression" dxfId="64" priority="220" stopIfTrue="1">
      <formula>AND(OR($A53="COMPOSICAO",$A53="INSUMO",$A53&lt;&gt;""),$A53&lt;&gt;"")</formula>
    </cfRule>
  </conditionalFormatting>
  <conditionalFormatting sqref="A53">
    <cfRule type="expression" dxfId="63" priority="217" stopIfTrue="1">
      <formula>AND($A53&lt;&gt;"COMPOSICAO",$A53&lt;&gt;"INSUMO",$A53&lt;&gt;"")</formula>
    </cfRule>
    <cfRule type="expression" dxfId="62" priority="218" stopIfTrue="1">
      <formula>AND(OR($A53="COMPOSICAO",$A53="INSUMO",$A53&lt;&gt;""),$A53&lt;&gt;"")</formula>
    </cfRule>
  </conditionalFormatting>
  <conditionalFormatting sqref="A53:G53">
    <cfRule type="expression" dxfId="61" priority="215" stopIfTrue="1">
      <formula>AND($A53&lt;&gt;"COMPOSICAO",$A53&lt;&gt;"INSUMO",$A53&lt;&gt;"")</formula>
    </cfRule>
    <cfRule type="expression" dxfId="60" priority="216" stopIfTrue="1">
      <formula>AND(OR($A53="COMPOSICAO",$A53="INSUMO",$A53&lt;&gt;""),$A53&lt;&gt;"")</formula>
    </cfRule>
  </conditionalFormatting>
  <conditionalFormatting sqref="A58:G58">
    <cfRule type="expression" dxfId="59" priority="213" stopIfTrue="1">
      <formula>AND($A58&lt;&gt;"COMPOSICAO",$A58&lt;&gt;"INSUMO",$A58&lt;&gt;"")</formula>
    </cfRule>
    <cfRule type="expression" dxfId="58" priority="214" stopIfTrue="1">
      <formula>AND(OR($A58="COMPOSICAO",$A58="INSUMO",$A58&lt;&gt;""),$A58&lt;&gt;"")</formula>
    </cfRule>
  </conditionalFormatting>
  <conditionalFormatting sqref="A58">
    <cfRule type="expression" dxfId="57" priority="211" stopIfTrue="1">
      <formula>AND($A58&lt;&gt;"COMPOSICAO",$A58&lt;&gt;"INSUMO",$A58&lt;&gt;"")</formula>
    </cfRule>
    <cfRule type="expression" dxfId="56" priority="212" stopIfTrue="1">
      <formula>AND(OR($A58="COMPOSICAO",$A58="INSUMO",$A58&lt;&gt;""),$A58&lt;&gt;"")</formula>
    </cfRule>
  </conditionalFormatting>
  <conditionalFormatting sqref="A58:G58">
    <cfRule type="expression" dxfId="55" priority="209" stopIfTrue="1">
      <formula>AND($A58&lt;&gt;"COMPOSICAO",$A58&lt;&gt;"INSUMO",$A58&lt;&gt;"")</formula>
    </cfRule>
    <cfRule type="expression" dxfId="54" priority="210" stopIfTrue="1">
      <formula>AND(OR($A58="COMPOSICAO",$A58="INSUMO",$A58&lt;&gt;""),$A58&lt;&gt;"")</formula>
    </cfRule>
  </conditionalFormatting>
  <conditionalFormatting sqref="A65:G65">
    <cfRule type="expression" dxfId="53" priority="207" stopIfTrue="1">
      <formula>AND($A65&lt;&gt;"COMPOSICAO",$A65&lt;&gt;"INSUMO",$A65&lt;&gt;"")</formula>
    </cfRule>
    <cfRule type="expression" dxfId="52" priority="208" stopIfTrue="1">
      <formula>AND(OR($A65="COMPOSICAO",$A65="INSUMO",$A65&lt;&gt;""),$A65&lt;&gt;"")</formula>
    </cfRule>
  </conditionalFormatting>
  <conditionalFormatting sqref="A65">
    <cfRule type="expression" dxfId="51" priority="205" stopIfTrue="1">
      <formula>AND($A65&lt;&gt;"COMPOSICAO",$A65&lt;&gt;"INSUMO",$A65&lt;&gt;"")</formula>
    </cfRule>
    <cfRule type="expression" dxfId="50" priority="206" stopIfTrue="1">
      <formula>AND(OR($A65="COMPOSICAO",$A65="INSUMO",$A65&lt;&gt;""),$A65&lt;&gt;"")</formula>
    </cfRule>
  </conditionalFormatting>
  <conditionalFormatting sqref="A65:G65">
    <cfRule type="expression" dxfId="49" priority="203" stopIfTrue="1">
      <formula>AND($A65&lt;&gt;"COMPOSICAO",$A65&lt;&gt;"INSUMO",$A65&lt;&gt;"")</formula>
    </cfRule>
    <cfRule type="expression" dxfId="48" priority="204" stopIfTrue="1">
      <formula>AND(OR($A65="COMPOSICAO",$A65="INSUMO",$A65&lt;&gt;""),$A65&lt;&gt;"")</formula>
    </cfRule>
  </conditionalFormatting>
  <conditionalFormatting sqref="A73:G73">
    <cfRule type="expression" dxfId="47" priority="201" stopIfTrue="1">
      <formula>AND($A73&lt;&gt;"COMPOSICAO",$A73&lt;&gt;"INSUMO",$A73&lt;&gt;"")</formula>
    </cfRule>
    <cfRule type="expression" dxfId="46" priority="202" stopIfTrue="1">
      <formula>AND(OR($A73="COMPOSICAO",$A73="INSUMO",$A73&lt;&gt;""),$A73&lt;&gt;"")</formula>
    </cfRule>
  </conditionalFormatting>
  <conditionalFormatting sqref="A73">
    <cfRule type="expression" dxfId="45" priority="199" stopIfTrue="1">
      <formula>AND($A73&lt;&gt;"COMPOSICAO",$A73&lt;&gt;"INSUMO",$A73&lt;&gt;"")</formula>
    </cfRule>
    <cfRule type="expression" dxfId="44" priority="200" stopIfTrue="1">
      <formula>AND(OR($A73="COMPOSICAO",$A73="INSUMO",$A73&lt;&gt;""),$A73&lt;&gt;"")</formula>
    </cfRule>
  </conditionalFormatting>
  <conditionalFormatting sqref="A73:G73">
    <cfRule type="expression" dxfId="43" priority="197" stopIfTrue="1">
      <formula>AND($A73&lt;&gt;"COMPOSICAO",$A73&lt;&gt;"INSUMO",$A73&lt;&gt;"")</formula>
    </cfRule>
    <cfRule type="expression" dxfId="42" priority="198" stopIfTrue="1">
      <formula>AND(OR($A73="COMPOSICAO",$A73="INSUMO",$A73&lt;&gt;""),$A73&lt;&gt;"")</formula>
    </cfRule>
  </conditionalFormatting>
  <conditionalFormatting sqref="A77:G77">
    <cfRule type="expression" dxfId="41" priority="195" stopIfTrue="1">
      <formula>AND($A77&lt;&gt;"COMPOSICAO",$A77&lt;&gt;"INSUMO",$A77&lt;&gt;"")</formula>
    </cfRule>
    <cfRule type="expression" dxfId="40" priority="196" stopIfTrue="1">
      <formula>AND(OR($A77="COMPOSICAO",$A77="INSUMO",$A77&lt;&gt;""),$A77&lt;&gt;"")</formula>
    </cfRule>
  </conditionalFormatting>
  <conditionalFormatting sqref="A77">
    <cfRule type="expression" dxfId="39" priority="193" stopIfTrue="1">
      <formula>AND($A77&lt;&gt;"COMPOSICAO",$A77&lt;&gt;"INSUMO",$A77&lt;&gt;"")</formula>
    </cfRule>
    <cfRule type="expression" dxfId="38" priority="194" stopIfTrue="1">
      <formula>AND(OR($A77="COMPOSICAO",$A77="INSUMO",$A77&lt;&gt;""),$A77&lt;&gt;"")</formula>
    </cfRule>
  </conditionalFormatting>
  <conditionalFormatting sqref="A77:G77">
    <cfRule type="expression" dxfId="37" priority="191" stopIfTrue="1">
      <formula>AND($A77&lt;&gt;"COMPOSICAO",$A77&lt;&gt;"INSUMO",$A77&lt;&gt;"")</formula>
    </cfRule>
    <cfRule type="expression" dxfId="36" priority="192" stopIfTrue="1">
      <formula>AND(OR($A77="COMPOSICAO",$A77="INSUMO",$A77&lt;&gt;""),$A77&lt;&gt;"")</formula>
    </cfRule>
  </conditionalFormatting>
  <conditionalFormatting sqref="A83:G83">
    <cfRule type="expression" dxfId="35" priority="189" stopIfTrue="1">
      <formula>AND($A83&lt;&gt;"COMPOSICAO",$A83&lt;&gt;"INSUMO",$A83&lt;&gt;"")</formula>
    </cfRule>
    <cfRule type="expression" dxfId="34" priority="190" stopIfTrue="1">
      <formula>AND(OR($A83="COMPOSICAO",$A83="INSUMO",$A83&lt;&gt;""),$A83&lt;&gt;"")</formula>
    </cfRule>
  </conditionalFormatting>
  <conditionalFormatting sqref="A83">
    <cfRule type="expression" dxfId="33" priority="187" stopIfTrue="1">
      <formula>AND($A83&lt;&gt;"COMPOSICAO",$A83&lt;&gt;"INSUMO",$A83&lt;&gt;"")</formula>
    </cfRule>
    <cfRule type="expression" dxfId="32" priority="188" stopIfTrue="1">
      <formula>AND(OR($A83="COMPOSICAO",$A83="INSUMO",$A83&lt;&gt;""),$A83&lt;&gt;"")</formula>
    </cfRule>
  </conditionalFormatting>
  <conditionalFormatting sqref="A83:G83">
    <cfRule type="expression" dxfId="31" priority="185" stopIfTrue="1">
      <formula>AND($A83&lt;&gt;"COMPOSICAO",$A83&lt;&gt;"INSUMO",$A83&lt;&gt;"")</formula>
    </cfRule>
    <cfRule type="expression" dxfId="30" priority="186" stopIfTrue="1">
      <formula>AND(OR($A83="COMPOSICAO",$A83="INSUMO",$A83&lt;&gt;""),$A83&lt;&gt;"")</formula>
    </cfRule>
  </conditionalFormatting>
  <conditionalFormatting sqref="A90:G90">
    <cfRule type="expression" dxfId="29" priority="183" stopIfTrue="1">
      <formula>AND($A90&lt;&gt;"COMPOSICAO",$A90&lt;&gt;"INSUMO",$A90&lt;&gt;"")</formula>
    </cfRule>
    <cfRule type="expression" dxfId="28" priority="184" stopIfTrue="1">
      <formula>AND(OR($A90="COMPOSICAO",$A90="INSUMO",$A90&lt;&gt;""),$A90&lt;&gt;"")</formula>
    </cfRule>
  </conditionalFormatting>
  <conditionalFormatting sqref="A90">
    <cfRule type="expression" dxfId="27" priority="181" stopIfTrue="1">
      <formula>AND($A90&lt;&gt;"COMPOSICAO",$A90&lt;&gt;"INSUMO",$A90&lt;&gt;"")</formula>
    </cfRule>
    <cfRule type="expression" dxfId="26" priority="182" stopIfTrue="1">
      <formula>AND(OR($A90="COMPOSICAO",$A90="INSUMO",$A90&lt;&gt;""),$A90&lt;&gt;"")</formula>
    </cfRule>
  </conditionalFormatting>
  <conditionalFormatting sqref="A90:G90">
    <cfRule type="expression" dxfId="25" priority="179" stopIfTrue="1">
      <formula>AND($A90&lt;&gt;"COMPOSICAO",$A90&lt;&gt;"INSUMO",$A90&lt;&gt;"")</formula>
    </cfRule>
    <cfRule type="expression" dxfId="24" priority="180" stopIfTrue="1">
      <formula>AND(OR($A90="COMPOSICAO",$A90="INSUMO",$A90&lt;&gt;""),$A90&lt;&gt;"")</formula>
    </cfRule>
  </conditionalFormatting>
  <conditionalFormatting sqref="A102:G102">
    <cfRule type="expression" dxfId="23" priority="177" stopIfTrue="1">
      <formula>AND($A102&lt;&gt;"COMPOSICAO",$A102&lt;&gt;"INSUMO",$A102&lt;&gt;"")</formula>
    </cfRule>
    <cfRule type="expression" dxfId="22" priority="178" stopIfTrue="1">
      <formula>AND(OR($A102="COMPOSICAO",$A102="INSUMO",$A102&lt;&gt;""),$A102&lt;&gt;"")</formula>
    </cfRule>
  </conditionalFormatting>
  <conditionalFormatting sqref="A102">
    <cfRule type="expression" dxfId="21" priority="175" stopIfTrue="1">
      <formula>AND($A102&lt;&gt;"COMPOSICAO",$A102&lt;&gt;"INSUMO",$A102&lt;&gt;"")</formula>
    </cfRule>
    <cfRule type="expression" dxfId="20" priority="176" stopIfTrue="1">
      <formula>AND(OR($A102="COMPOSICAO",$A102="INSUMO",$A102&lt;&gt;""),$A102&lt;&gt;"")</formula>
    </cfRule>
  </conditionalFormatting>
  <conditionalFormatting sqref="A102:G102">
    <cfRule type="expression" dxfId="19" priority="173" stopIfTrue="1">
      <formula>AND($A102&lt;&gt;"COMPOSICAO",$A102&lt;&gt;"INSUMO",$A102&lt;&gt;"")</formula>
    </cfRule>
    <cfRule type="expression" dxfId="18" priority="174" stopIfTrue="1">
      <formula>AND(OR($A102="COMPOSICAO",$A102="INSUMO",$A102&lt;&gt;""),$A102&lt;&gt;"")</formula>
    </cfRule>
  </conditionalFormatting>
  <conditionalFormatting sqref="A111:G111">
    <cfRule type="expression" dxfId="17" priority="171" stopIfTrue="1">
      <formula>AND($A111&lt;&gt;"COMPOSICAO",$A111&lt;&gt;"INSUMO",$A111&lt;&gt;"")</formula>
    </cfRule>
    <cfRule type="expression" dxfId="16" priority="172" stopIfTrue="1">
      <formula>AND(OR($A111="COMPOSICAO",$A111="INSUMO",$A111&lt;&gt;""),$A111&lt;&gt;"")</formula>
    </cfRule>
  </conditionalFormatting>
  <conditionalFormatting sqref="A111">
    <cfRule type="expression" dxfId="15" priority="169" stopIfTrue="1">
      <formula>AND($A111&lt;&gt;"COMPOSICAO",$A111&lt;&gt;"INSUMO",$A111&lt;&gt;"")</formula>
    </cfRule>
    <cfRule type="expression" dxfId="14" priority="170" stopIfTrue="1">
      <formula>AND(OR($A111="COMPOSICAO",$A111="INSUMO",$A111&lt;&gt;""),$A111&lt;&gt;"")</formula>
    </cfRule>
  </conditionalFormatting>
  <conditionalFormatting sqref="A111:G111">
    <cfRule type="expression" dxfId="13" priority="167" stopIfTrue="1">
      <formula>AND($A111&lt;&gt;"COMPOSICAO",$A111&lt;&gt;"INSUMO",$A111&lt;&gt;"")</formula>
    </cfRule>
    <cfRule type="expression" dxfId="12" priority="168" stopIfTrue="1">
      <formula>AND(OR($A111="COMPOSICAO",$A111="INSUMO",$A111&lt;&gt;""),$A111&lt;&gt;"")</formula>
    </cfRule>
  </conditionalFormatting>
  <conditionalFormatting sqref="A124:G124">
    <cfRule type="expression" dxfId="11" priority="165" stopIfTrue="1">
      <formula>AND($A124&lt;&gt;"COMPOSICAO",$A124&lt;&gt;"INSUMO",$A124&lt;&gt;"")</formula>
    </cfRule>
    <cfRule type="expression" dxfId="10" priority="166" stopIfTrue="1">
      <formula>AND(OR($A124="COMPOSICAO",$A124="INSUMO",$A124&lt;&gt;""),$A124&lt;&gt;"")</formula>
    </cfRule>
  </conditionalFormatting>
  <conditionalFormatting sqref="A124">
    <cfRule type="expression" dxfId="9" priority="163" stopIfTrue="1">
      <formula>AND($A124&lt;&gt;"COMPOSICAO",$A124&lt;&gt;"INSUMO",$A124&lt;&gt;"")</formula>
    </cfRule>
    <cfRule type="expression" dxfId="8" priority="164" stopIfTrue="1">
      <formula>AND(OR($A124="COMPOSICAO",$A124="INSUMO",$A124&lt;&gt;""),$A124&lt;&gt;"")</formula>
    </cfRule>
  </conditionalFormatting>
  <conditionalFormatting sqref="A124:G124">
    <cfRule type="expression" dxfId="7" priority="161" stopIfTrue="1">
      <formula>AND($A124&lt;&gt;"COMPOSICAO",$A124&lt;&gt;"INSUMO",$A124&lt;&gt;"")</formula>
    </cfRule>
    <cfRule type="expression" dxfId="6" priority="162" stopIfTrue="1">
      <formula>AND(OR($A124="COMPOSICAO",$A124="INSUMO",$A124&lt;&gt;""),$A124&lt;&gt;"")</formula>
    </cfRule>
  </conditionalFormatting>
  <conditionalFormatting sqref="F58">
    <cfRule type="expression" dxfId="5" priority="9" stopIfTrue="1">
      <formula>AND($A58&lt;&gt;"COMPOSICAO",$A58&lt;&gt;"INSUMO",$A58&lt;&gt;"")</formula>
    </cfRule>
    <cfRule type="expression" dxfId="4" priority="10" stopIfTrue="1">
      <formula>AND(OR($A58="COMPOSICAO",$A58="INSUMO",$A58&lt;&gt;""),$A58&lt;&gt;"")</formula>
    </cfRule>
  </conditionalFormatting>
  <conditionalFormatting sqref="F58">
    <cfRule type="expression" dxfId="3" priority="7" stopIfTrue="1">
      <formula>AND($A58&lt;&gt;"COMPOSICAO",$A58&lt;&gt;"INSUMO",$A58&lt;&gt;"")</formula>
    </cfRule>
    <cfRule type="expression" dxfId="2" priority="8" stopIfTrue="1">
      <formula>AND(OR($A58="COMPOSICAO",$A58="INSUMO",$A58&lt;&gt;""),$A58&lt;&gt;"")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2" fitToHeight="6" orientation="portrait" r:id="rId1"/>
  <headerFooter>
    <oddFooter>Página &amp;P de &amp;N</oddFooter>
  </headerFooter>
  <rowBreaks count="1" manualBreakCount="1">
    <brk id="82" max="6" man="1"/>
  </rowBreaks>
  <drawing r:id="rId2"/>
  <legacyDrawing r:id="rId3"/>
  <oleObjects>
    <oleObject progId="Word.Document.12" shapeId="2051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O32"/>
  <sheetViews>
    <sheetView showGridLines="0" view="pageBreakPreview" topLeftCell="A7" zoomScaleSheetLayoutView="100" workbookViewId="0">
      <selection activeCell="H12" sqref="H12"/>
    </sheetView>
  </sheetViews>
  <sheetFormatPr defaultRowHeight="12.75"/>
  <cols>
    <col min="1" max="1" width="35" style="12" customWidth="1"/>
    <col min="2" max="3" width="4.28515625" style="12" customWidth="1"/>
    <col min="4" max="4" width="9.140625" style="12"/>
    <col min="5" max="5" width="7.140625" style="12" customWidth="1"/>
    <col min="6" max="6" width="4.5703125" style="12" customWidth="1"/>
    <col min="7" max="7" width="6.140625" style="12" customWidth="1"/>
    <col min="8" max="8" width="32.140625" style="12" customWidth="1"/>
    <col min="9" max="9" width="17.7109375" style="12" customWidth="1"/>
    <col min="10" max="16384" width="9.140625" style="12"/>
  </cols>
  <sheetData>
    <row r="1" spans="1:15" s="17" customFormat="1" ht="23.25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67"/>
      <c r="K1" s="67"/>
      <c r="L1" s="67"/>
      <c r="M1" s="67"/>
      <c r="N1" s="67"/>
      <c r="O1" s="67"/>
    </row>
    <row r="2" spans="1:15" s="17" customFormat="1" ht="18.75">
      <c r="A2" s="173" t="s">
        <v>18</v>
      </c>
      <c r="B2" s="173"/>
      <c r="C2" s="173"/>
      <c r="D2" s="173"/>
      <c r="E2" s="173"/>
      <c r="F2" s="173"/>
      <c r="G2" s="173"/>
      <c r="H2" s="173"/>
      <c r="I2" s="173"/>
      <c r="J2" s="68"/>
      <c r="K2" s="68"/>
      <c r="L2" s="68"/>
      <c r="M2" s="68"/>
      <c r="N2" s="68"/>
      <c r="O2" s="68"/>
    </row>
    <row r="3" spans="1:15" s="17" customFormat="1" ht="17.25" customHeight="1">
      <c r="A3" s="18"/>
      <c r="B3" s="18"/>
      <c r="C3" s="94"/>
      <c r="D3" s="19"/>
      <c r="E3" s="99"/>
      <c r="F3" s="21"/>
      <c r="G3" s="21"/>
      <c r="H3" s="18"/>
      <c r="I3" s="59"/>
    </row>
    <row r="4" spans="1:15" s="17" customFormat="1" ht="51.75" customHeight="1">
      <c r="A4" s="187" t="str">
        <f>PLANILHA!A4</f>
        <v>OBJETO: CONTRATAÇÃO DE EMPRESA PARA REFORMA DO CAMPO DO LONDRINA - RATÃO, LOCALIZADO NA RUA GONÇALVES DIAS, 100, BAIRRO LONDRINA, SANTA LUZIA / MG</v>
      </c>
      <c r="B4" s="187"/>
      <c r="C4" s="187"/>
      <c r="D4" s="187"/>
      <c r="E4" s="187"/>
      <c r="F4" s="187"/>
      <c r="G4" s="187"/>
      <c r="H4" s="187"/>
      <c r="I4" s="187"/>
      <c r="J4" s="69"/>
      <c r="K4" s="69"/>
      <c r="L4" s="69"/>
      <c r="M4" s="69"/>
      <c r="N4" s="69"/>
      <c r="O4" s="69"/>
    </row>
    <row r="5" spans="1:15" s="17" customFormat="1" ht="9.75" customHeight="1">
      <c r="A5" s="3"/>
      <c r="B5" s="3"/>
      <c r="C5" s="16"/>
      <c r="D5" s="19"/>
      <c r="E5" s="100"/>
      <c r="F5" s="42"/>
      <c r="G5" s="42"/>
      <c r="H5" s="42"/>
      <c r="I5" s="42"/>
    </row>
    <row r="6" spans="1:15" s="17" customFormat="1" ht="19.5">
      <c r="A6" s="176" t="s">
        <v>1</v>
      </c>
      <c r="B6" s="176"/>
      <c r="C6" s="176"/>
      <c r="D6" s="176"/>
      <c r="E6" s="176"/>
      <c r="F6" s="176"/>
      <c r="G6" s="176"/>
      <c r="H6" s="176"/>
      <c r="I6" s="176"/>
      <c r="J6" s="107"/>
      <c r="K6" s="107"/>
      <c r="L6" s="107"/>
      <c r="M6" s="107"/>
      <c r="N6" s="107"/>
      <c r="O6" s="107"/>
    </row>
    <row r="7" spans="1:15" s="17" customFormat="1" ht="19.5">
      <c r="A7" s="43"/>
      <c r="B7" s="43"/>
      <c r="C7" s="95"/>
      <c r="I7" s="133" t="str">
        <f>PLANILHA!E7</f>
        <v>Santa Luzia, 22 de julho de 2022</v>
      </c>
      <c r="N7" s="70"/>
      <c r="O7" s="70"/>
    </row>
    <row r="8" spans="1:15">
      <c r="A8" s="132"/>
      <c r="B8" s="14"/>
      <c r="C8" s="14"/>
      <c r="D8" s="14"/>
      <c r="E8" s="15"/>
      <c r="F8" s="15"/>
      <c r="G8" s="15"/>
      <c r="H8" s="15"/>
      <c r="I8" s="131"/>
    </row>
    <row r="9" spans="1:15" s="113" customFormat="1" ht="15.75">
      <c r="A9" s="208" t="s">
        <v>33</v>
      </c>
      <c r="B9" s="208"/>
      <c r="C9" s="208"/>
      <c r="D9" s="208"/>
      <c r="E9" s="208"/>
      <c r="F9" s="208"/>
      <c r="G9" s="208"/>
      <c r="H9" s="208"/>
      <c r="I9" s="208"/>
    </row>
    <row r="10" spans="1:15" s="113" customFormat="1" ht="15">
      <c r="A10" s="209" t="s">
        <v>34</v>
      </c>
      <c r="B10" s="211" t="s">
        <v>35</v>
      </c>
      <c r="C10" s="212"/>
      <c r="D10" s="212"/>
      <c r="E10" s="212"/>
      <c r="F10" s="212"/>
      <c r="G10" s="213"/>
      <c r="H10" s="217" t="s">
        <v>36</v>
      </c>
      <c r="I10" s="218"/>
    </row>
    <row r="11" spans="1:15" s="113" customFormat="1" ht="15">
      <c r="A11" s="210"/>
      <c r="B11" s="214"/>
      <c r="C11" s="215"/>
      <c r="D11" s="215"/>
      <c r="E11" s="215"/>
      <c r="F11" s="215"/>
      <c r="G11" s="216"/>
      <c r="H11" s="219"/>
      <c r="I11" s="220"/>
    </row>
    <row r="12" spans="1:15" s="113" customFormat="1" ht="15">
      <c r="A12" s="116" t="s">
        <v>37</v>
      </c>
      <c r="B12" s="114" t="s">
        <v>38</v>
      </c>
      <c r="C12" s="221">
        <v>0.03</v>
      </c>
      <c r="D12" s="221"/>
      <c r="E12" s="115" t="s">
        <v>39</v>
      </c>
      <c r="F12" s="221">
        <v>5.5E-2</v>
      </c>
      <c r="G12" s="222"/>
      <c r="H12" s="116" t="s">
        <v>37</v>
      </c>
      <c r="I12" s="125">
        <v>0.03</v>
      </c>
    </row>
    <row r="13" spans="1:15" s="113" customFormat="1" ht="15">
      <c r="A13" s="119" t="s">
        <v>40</v>
      </c>
      <c r="B13" s="117" t="s">
        <v>38</v>
      </c>
      <c r="C13" s="206">
        <v>8.0000000000000002E-3</v>
      </c>
      <c r="D13" s="206"/>
      <c r="E13" s="118" t="s">
        <v>39</v>
      </c>
      <c r="F13" s="206">
        <v>0.01</v>
      </c>
      <c r="G13" s="207"/>
      <c r="H13" s="119" t="s">
        <v>40</v>
      </c>
      <c r="I13" s="126">
        <v>8.0000000000000002E-3</v>
      </c>
    </row>
    <row r="14" spans="1:15" s="113" customFormat="1" ht="15">
      <c r="A14" s="119" t="s">
        <v>41</v>
      </c>
      <c r="B14" s="117" t="s">
        <v>38</v>
      </c>
      <c r="C14" s="206">
        <v>9.7000000000000003E-3</v>
      </c>
      <c r="D14" s="206"/>
      <c r="E14" s="118" t="s">
        <v>39</v>
      </c>
      <c r="F14" s="206">
        <v>1.2699999999999999E-2</v>
      </c>
      <c r="G14" s="207"/>
      <c r="H14" s="119" t="s">
        <v>41</v>
      </c>
      <c r="I14" s="126">
        <v>9.7000000000000003E-3</v>
      </c>
    </row>
    <row r="15" spans="1:15" s="113" customFormat="1" ht="15">
      <c r="A15" s="119" t="s">
        <v>42</v>
      </c>
      <c r="B15" s="117" t="s">
        <v>38</v>
      </c>
      <c r="C15" s="206">
        <v>5.8999999999999999E-3</v>
      </c>
      <c r="D15" s="206"/>
      <c r="E15" s="118" t="s">
        <v>39</v>
      </c>
      <c r="F15" s="206">
        <v>1.3899999999999999E-2</v>
      </c>
      <c r="G15" s="207"/>
      <c r="H15" s="119" t="s">
        <v>42</v>
      </c>
      <c r="I15" s="126">
        <v>5.8999999999999999E-3</v>
      </c>
    </row>
    <row r="16" spans="1:15" s="113" customFormat="1" ht="15">
      <c r="A16" s="119" t="s">
        <v>43</v>
      </c>
      <c r="B16" s="117" t="s">
        <v>38</v>
      </c>
      <c r="C16" s="206">
        <v>6.1600000000000002E-2</v>
      </c>
      <c r="D16" s="206"/>
      <c r="E16" s="118" t="s">
        <v>39</v>
      </c>
      <c r="F16" s="206">
        <v>8.9599999999999999E-2</v>
      </c>
      <c r="G16" s="207"/>
      <c r="H16" s="119" t="s">
        <v>43</v>
      </c>
      <c r="I16" s="126">
        <v>6.1600000000000002E-2</v>
      </c>
    </row>
    <row r="17" spans="1:9" s="113" customFormat="1" ht="15">
      <c r="A17" s="119" t="s">
        <v>51</v>
      </c>
      <c r="B17" s="117" t="s">
        <v>38</v>
      </c>
      <c r="C17" s="206">
        <v>0.02</v>
      </c>
      <c r="D17" s="206"/>
      <c r="E17" s="118" t="s">
        <v>39</v>
      </c>
      <c r="F17" s="206">
        <v>0.05</v>
      </c>
      <c r="G17" s="207"/>
      <c r="H17" s="120" t="s">
        <v>44</v>
      </c>
      <c r="I17" s="126">
        <v>0.05</v>
      </c>
    </row>
    <row r="18" spans="1:9" s="113" customFormat="1" ht="15">
      <c r="A18" s="119" t="s">
        <v>52</v>
      </c>
      <c r="B18" s="117"/>
      <c r="C18" s="206"/>
      <c r="D18" s="206"/>
      <c r="E18" s="118"/>
      <c r="F18" s="206">
        <v>3.6499999999999998E-2</v>
      </c>
      <c r="G18" s="207"/>
      <c r="H18" s="120" t="s">
        <v>52</v>
      </c>
      <c r="I18" s="126">
        <v>3.6499999999999998E-2</v>
      </c>
    </row>
    <row r="19" spans="1:9" s="113" customFormat="1" ht="15">
      <c r="A19" s="127" t="s">
        <v>53</v>
      </c>
      <c r="B19" s="121"/>
      <c r="C19" s="189">
        <v>0</v>
      </c>
      <c r="D19" s="189"/>
      <c r="E19" s="122" t="s">
        <v>46</v>
      </c>
      <c r="F19" s="189">
        <v>4.4999999999999998E-2</v>
      </c>
      <c r="G19" s="190"/>
      <c r="H19" s="123" t="s">
        <v>45</v>
      </c>
      <c r="I19" s="128">
        <v>0</v>
      </c>
    </row>
    <row r="20" spans="1:9" s="113" customFormat="1" ht="15">
      <c r="A20" s="191" t="s">
        <v>47</v>
      </c>
      <c r="B20" s="192"/>
      <c r="C20" s="192"/>
      <c r="D20" s="192"/>
      <c r="E20" s="192"/>
      <c r="F20" s="192"/>
      <c r="G20" s="192"/>
      <c r="H20" s="192"/>
      <c r="I20" s="193"/>
    </row>
    <row r="21" spans="1:9" s="113" customFormat="1" ht="15.75">
      <c r="A21" s="116" t="s">
        <v>37</v>
      </c>
      <c r="B21" s="194" t="s">
        <v>48</v>
      </c>
      <c r="C21" s="195"/>
      <c r="D21" s="195"/>
      <c r="E21" s="195"/>
      <c r="F21" s="195"/>
      <c r="G21" s="195"/>
      <c r="H21" s="195"/>
      <c r="I21" s="196"/>
    </row>
    <row r="22" spans="1:9" s="113" customFormat="1" ht="15.75">
      <c r="A22" s="119" t="s">
        <v>40</v>
      </c>
      <c r="B22" s="197" t="s">
        <v>48</v>
      </c>
      <c r="C22" s="198"/>
      <c r="D22" s="198"/>
      <c r="E22" s="198"/>
      <c r="F22" s="198"/>
      <c r="G22" s="198"/>
      <c r="H22" s="198"/>
      <c r="I22" s="199"/>
    </row>
    <row r="23" spans="1:9" s="113" customFormat="1" ht="15.75">
      <c r="A23" s="119" t="s">
        <v>41</v>
      </c>
      <c r="B23" s="197" t="s">
        <v>48</v>
      </c>
      <c r="C23" s="198"/>
      <c r="D23" s="198"/>
      <c r="E23" s="198"/>
      <c r="F23" s="198"/>
      <c r="G23" s="198"/>
      <c r="H23" s="198"/>
      <c r="I23" s="199"/>
    </row>
    <row r="24" spans="1:9" s="113" customFormat="1" ht="15.75">
      <c r="A24" s="119" t="s">
        <v>42</v>
      </c>
      <c r="B24" s="197" t="s">
        <v>48</v>
      </c>
      <c r="C24" s="198"/>
      <c r="D24" s="198"/>
      <c r="E24" s="198"/>
      <c r="F24" s="198"/>
      <c r="G24" s="198"/>
      <c r="H24" s="198"/>
      <c r="I24" s="199"/>
    </row>
    <row r="25" spans="1:9" s="113" customFormat="1" ht="15.75">
      <c r="A25" s="119" t="s">
        <v>43</v>
      </c>
      <c r="B25" s="197" t="s">
        <v>48</v>
      </c>
      <c r="C25" s="198"/>
      <c r="D25" s="198"/>
      <c r="E25" s="198"/>
      <c r="F25" s="198"/>
      <c r="G25" s="198"/>
      <c r="H25" s="198"/>
      <c r="I25" s="199"/>
    </row>
    <row r="26" spans="1:9" s="113" customFormat="1" ht="15.75">
      <c r="A26" s="119" t="s">
        <v>44</v>
      </c>
      <c r="B26" s="197" t="s">
        <v>48</v>
      </c>
      <c r="C26" s="198"/>
      <c r="D26" s="198"/>
      <c r="E26" s="198"/>
      <c r="F26" s="198"/>
      <c r="G26" s="198"/>
      <c r="H26" s="198"/>
      <c r="I26" s="199"/>
    </row>
    <row r="27" spans="1:9" s="113" customFormat="1" ht="15.75">
      <c r="A27" s="127" t="s">
        <v>45</v>
      </c>
      <c r="B27" s="200" t="s">
        <v>48</v>
      </c>
      <c r="C27" s="201"/>
      <c r="D27" s="201"/>
      <c r="E27" s="201"/>
      <c r="F27" s="201"/>
      <c r="G27" s="201"/>
      <c r="H27" s="201"/>
      <c r="I27" s="202"/>
    </row>
    <row r="28" spans="1:9" s="113" customFormat="1" ht="15.75">
      <c r="A28" s="129" t="s">
        <v>49</v>
      </c>
      <c r="B28" s="203" t="s">
        <v>50</v>
      </c>
      <c r="C28" s="204"/>
      <c r="D28" s="204"/>
      <c r="E28" s="204"/>
      <c r="F28" s="204"/>
      <c r="G28" s="204"/>
      <c r="H28" s="205"/>
      <c r="I28" s="130">
        <f>((1+I12+I13+I14)*(1+I15)*(1+I16))/(1-(I17+I19+I18))-1</f>
        <v>0.22474058685057496</v>
      </c>
    </row>
    <row r="29" spans="1:9" s="113" customFormat="1" ht="15.75">
      <c r="A29" s="188"/>
      <c r="B29" s="188"/>
      <c r="C29" s="188"/>
      <c r="D29" s="188"/>
      <c r="E29" s="188"/>
      <c r="F29" s="188"/>
      <c r="G29" s="188"/>
      <c r="H29" s="188"/>
      <c r="I29" s="188"/>
    </row>
    <row r="30" spans="1:9" s="113" customFormat="1" ht="15">
      <c r="A30" s="124"/>
      <c r="B30" s="124"/>
      <c r="C30" s="124"/>
      <c r="D30" s="124"/>
      <c r="E30" s="124"/>
      <c r="F30" s="124"/>
      <c r="G30" s="124"/>
      <c r="H30" s="124"/>
      <c r="I30" s="124"/>
    </row>
    <row r="31" spans="1:9">
      <c r="A31" s="13"/>
      <c r="B31" s="13"/>
      <c r="C31" s="13"/>
      <c r="D31" s="13"/>
      <c r="E31" s="13"/>
      <c r="F31" s="13"/>
      <c r="G31" s="13"/>
      <c r="H31" s="13"/>
      <c r="I31" s="13"/>
    </row>
    <row r="32" spans="1:9">
      <c r="A32" s="112"/>
      <c r="B32" s="112"/>
      <c r="C32" s="112"/>
      <c r="D32" s="112"/>
      <c r="E32" s="112"/>
      <c r="F32" s="112"/>
      <c r="G32" s="112"/>
      <c r="H32" s="112"/>
      <c r="I32" s="112"/>
    </row>
  </sheetData>
  <mergeCells count="34">
    <mergeCell ref="A1:I1"/>
    <mergeCell ref="A2:I2"/>
    <mergeCell ref="A6:I6"/>
    <mergeCell ref="A4:I4"/>
    <mergeCell ref="C18:D18"/>
    <mergeCell ref="F18:G18"/>
    <mergeCell ref="A9:I9"/>
    <mergeCell ref="A10:A11"/>
    <mergeCell ref="B10:G11"/>
    <mergeCell ref="H10:I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A29:I29"/>
    <mergeCell ref="C19:D19"/>
    <mergeCell ref="F19:G19"/>
    <mergeCell ref="A20:I20"/>
    <mergeCell ref="B21:I21"/>
    <mergeCell ref="B22:I22"/>
    <mergeCell ref="B23:I23"/>
    <mergeCell ref="B24:I24"/>
    <mergeCell ref="B25:I25"/>
    <mergeCell ref="B26:I26"/>
    <mergeCell ref="B27:I27"/>
    <mergeCell ref="B28:H28"/>
  </mergeCells>
  <conditionalFormatting sqref="I12:I18">
    <cfRule type="cellIs" dxfId="1" priority="2" stopIfTrue="1" operator="notBetween">
      <formula>C12</formula>
      <formula>F12</formula>
    </cfRule>
  </conditionalFormatting>
  <conditionalFormatting sqref="I19">
    <cfRule type="expression" dxfId="0" priority="1" stopIfTrue="1">
      <formula>$L$19&lt;&gt;0</formula>
    </cfRule>
  </conditionalFormatting>
  <dataValidations count="2">
    <dataValidation allowBlank="1" showInputMessage="1" showErrorMessage="1" promptTitle="Fórnula TCU Acórdão 2622/2013" prompt="Rodovias, ferrovias, obras urbanas" sqref="B28:H28"/>
    <dataValidation allowBlank="1" showInputMessage="1" showErrorMessage="1" promptTitle="Encargos sociais" prompt="Para encargos sociais desonerados usar 2%." sqref="I19"/>
  </dataValidations>
  <printOptions horizontalCentered="1"/>
  <pageMargins left="0.39370078740157483" right="0.39370078740157483" top="0.39370078740157483" bottom="0.39370078740157483" header="0" footer="0"/>
  <pageSetup paperSize="9" scale="78" orientation="portrait" r:id="rId1"/>
  <drawing r:id="rId2"/>
  <legacyDrawing r:id="rId3"/>
  <oleObjects>
    <oleObject progId="Word.Document.12" shapeId="5121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PLANILHA</vt:lpstr>
      <vt:lpstr>CRONOGRAMA</vt:lpstr>
      <vt:lpstr>COMPOSIÇÃO</vt:lpstr>
      <vt:lpstr>BDI</vt:lpstr>
      <vt:lpstr>BDI!Area_de_impressao</vt:lpstr>
      <vt:lpstr>COMPOSIÇÃO!Area_de_impressao</vt:lpstr>
      <vt:lpstr>CRONOGRAMA!Area_de_impressao</vt:lpstr>
      <vt:lpstr>PLANILHA!Area_de_impressao</vt:lpstr>
      <vt:lpstr>COMPOSIÇÃO!Titulos_de_impressao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rafaelmarques</cp:lastModifiedBy>
  <cp:lastPrinted>2022-07-22T17:05:57Z</cp:lastPrinted>
  <dcterms:created xsi:type="dcterms:W3CDTF">2012-03-16T03:29:41Z</dcterms:created>
  <dcterms:modified xsi:type="dcterms:W3CDTF">2022-07-22T17:26:54Z</dcterms:modified>
</cp:coreProperties>
</file>