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LOCAL01\Desktop\Circuito\Processos Licitatorios 2023\PM de Santa Luzia\TP 03-2023 Ab. 13-06-2023\"/>
    </mc:Choice>
  </mc:AlternateContent>
  <bookViews>
    <workbookView xWindow="0" yWindow="0" windowWidth="24000" windowHeight="9510" tabRatio="845"/>
  </bookViews>
  <sheets>
    <sheet name="PLANILHA_RECONSTRUÇÃO" sheetId="36" r:id="rId1"/>
    <sheet name="BDI" sheetId="78" r:id="rId2"/>
    <sheet name="CRONO_MG20-PINHÕES" sheetId="82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\0" localSheetId="2">#REF!</definedName>
    <definedName name="\0">#REF!</definedName>
    <definedName name="_________________________esc15" localSheetId="2">#REF!</definedName>
    <definedName name="_________________________esc15">#REF!</definedName>
    <definedName name="_________________________esc4" localSheetId="2">#REF!</definedName>
    <definedName name="_________________________esc4">#REF!</definedName>
    <definedName name="_________________________esc6" localSheetId="2">#REF!</definedName>
    <definedName name="_________________________esc6">#REF!</definedName>
    <definedName name="________________________esc15" localSheetId="2">#REF!</definedName>
    <definedName name="________________________esc15">#REF!</definedName>
    <definedName name="________________________esc4" localSheetId="2">#REF!</definedName>
    <definedName name="________________________esc4">#REF!</definedName>
    <definedName name="________________________esc6" localSheetId="2">#REF!</definedName>
    <definedName name="________________________esc6">#REF!</definedName>
    <definedName name="_______________________esc15" localSheetId="2">#REF!</definedName>
    <definedName name="_______________________esc15">#REF!</definedName>
    <definedName name="_______________________esc4" localSheetId="2">#REF!</definedName>
    <definedName name="_______________________esc4">#REF!</definedName>
    <definedName name="_______________________esc6" localSheetId="2">#REF!</definedName>
    <definedName name="_______________________esc6">#REF!</definedName>
    <definedName name="______________________esc15" localSheetId="2">#REF!</definedName>
    <definedName name="______________________esc15">#REF!</definedName>
    <definedName name="______________________esc4" localSheetId="2">#REF!</definedName>
    <definedName name="______________________esc4">#REF!</definedName>
    <definedName name="______________________esc6" localSheetId="2">#REF!</definedName>
    <definedName name="______________________esc6">#REF!</definedName>
    <definedName name="____________________esc15" localSheetId="2">#REF!</definedName>
    <definedName name="____________________esc15">#REF!</definedName>
    <definedName name="____________________esc4" localSheetId="2">#REF!</definedName>
    <definedName name="____________________esc4">#REF!</definedName>
    <definedName name="____________________esc6" localSheetId="2">#REF!</definedName>
    <definedName name="____________________esc6">#REF!</definedName>
    <definedName name="___________________esc15" localSheetId="2">#REF!</definedName>
    <definedName name="___________________esc15">#REF!</definedName>
    <definedName name="___________________esc4" localSheetId="2">#REF!</definedName>
    <definedName name="___________________esc4">#REF!</definedName>
    <definedName name="___________________esc6" localSheetId="2">#REF!</definedName>
    <definedName name="___________________esc6">#REF!</definedName>
    <definedName name="__________________esc15" localSheetId="2">#REF!</definedName>
    <definedName name="__________________esc15">#REF!</definedName>
    <definedName name="__________________esc4" localSheetId="2">#REF!</definedName>
    <definedName name="__________________esc4">#REF!</definedName>
    <definedName name="__________________esc6" localSheetId="2">#REF!</definedName>
    <definedName name="__________________esc6">#REF!</definedName>
    <definedName name="_________________esc15" localSheetId="2">#REF!</definedName>
    <definedName name="_________________esc15">#REF!</definedName>
    <definedName name="_________________esc4" localSheetId="2">#REF!</definedName>
    <definedName name="_________________esc4">#REF!</definedName>
    <definedName name="_________________esc6" localSheetId="2">#REF!</definedName>
    <definedName name="_________________esc6">#REF!</definedName>
    <definedName name="_______________esc15" localSheetId="2">#REF!</definedName>
    <definedName name="_______________esc15">#REF!</definedName>
    <definedName name="_______________esc4" localSheetId="2">#REF!</definedName>
    <definedName name="_______________esc4">#REF!</definedName>
    <definedName name="_______________esc6" localSheetId="2">#REF!</definedName>
    <definedName name="_______________esc6">#REF!</definedName>
    <definedName name="______________esc15" localSheetId="2">#REF!</definedName>
    <definedName name="______________esc15">#REF!</definedName>
    <definedName name="______________esc4" localSheetId="2">#REF!</definedName>
    <definedName name="______________esc4">#REF!</definedName>
    <definedName name="______________esc6" localSheetId="2">#REF!</definedName>
    <definedName name="______________esc6">#REF!</definedName>
    <definedName name="_____________esc15" localSheetId="2">#REF!</definedName>
    <definedName name="_____________esc15">#REF!</definedName>
    <definedName name="_____________esc4" localSheetId="2">#REF!</definedName>
    <definedName name="_____________esc4">#REF!</definedName>
    <definedName name="_____________esc6" localSheetId="2">#REF!</definedName>
    <definedName name="_____________esc6">#REF!</definedName>
    <definedName name="____________esc15" localSheetId="2">#REF!</definedName>
    <definedName name="____________esc15">#REF!</definedName>
    <definedName name="____________esc4" localSheetId="2">#REF!</definedName>
    <definedName name="____________esc4">#REF!</definedName>
    <definedName name="____________esc6" localSheetId="2">#REF!</definedName>
    <definedName name="____________esc6">#REF!</definedName>
    <definedName name="___________esc15" localSheetId="2">#REF!</definedName>
    <definedName name="___________esc15">#REF!</definedName>
    <definedName name="___________esc4" localSheetId="2">#REF!</definedName>
    <definedName name="___________esc4">#REF!</definedName>
    <definedName name="___________esc6" localSheetId="2">#REF!</definedName>
    <definedName name="___________esc6">#REF!</definedName>
    <definedName name="__________esc15" localSheetId="2">#REF!</definedName>
    <definedName name="__________esc15">#REF!</definedName>
    <definedName name="__________esc4" localSheetId="2">#REF!</definedName>
    <definedName name="__________esc4">#REF!</definedName>
    <definedName name="__________esc6" localSheetId="2">#REF!</definedName>
    <definedName name="__________esc6">#REF!</definedName>
    <definedName name="_________esc15" localSheetId="2">#REF!</definedName>
    <definedName name="_________esc15">#REF!</definedName>
    <definedName name="_________esc4" localSheetId="2">#REF!</definedName>
    <definedName name="_________esc4">#REF!</definedName>
    <definedName name="_________esc6" localSheetId="2">#REF!</definedName>
    <definedName name="_________esc6">#REF!</definedName>
    <definedName name="________esc15" localSheetId="2">#REF!</definedName>
    <definedName name="________esc15">#REF!</definedName>
    <definedName name="________esc4" localSheetId="2">#REF!</definedName>
    <definedName name="________esc4">#REF!</definedName>
    <definedName name="________esc6" localSheetId="2">#REF!</definedName>
    <definedName name="________esc6">#REF!</definedName>
    <definedName name="_______esc15" localSheetId="2">#REF!</definedName>
    <definedName name="_______esc15">#REF!</definedName>
    <definedName name="_______esc4" localSheetId="2">#REF!</definedName>
    <definedName name="_______esc4">#REF!</definedName>
    <definedName name="_______esc6" localSheetId="2">#REF!</definedName>
    <definedName name="_______esc6">#REF!</definedName>
    <definedName name="__xlnm_Database">"#ref!"</definedName>
    <definedName name="__xlnm_Recorder">"#ref!"</definedName>
    <definedName name="_esc15" localSheetId="2">#REF!</definedName>
    <definedName name="_esc15">#REF!</definedName>
    <definedName name="_esc4" localSheetId="2">#REF!</definedName>
    <definedName name="_esc4">#REF!</definedName>
    <definedName name="_esc6" localSheetId="2">#REF!</definedName>
    <definedName name="_esc6">#REF!</definedName>
    <definedName name="_xlnm._FilterDatabase" localSheetId="2" hidden="1">'CRONO_MG20-PINHÕES'!$A$10:$I$30</definedName>
    <definedName name="_xlnm._FilterDatabase" localSheetId="0" hidden="1">PLANILHA_RECONSTRUÇÃO!$A$12:$K$34</definedName>
    <definedName name="A" localSheetId="2">#REF!</definedName>
    <definedName name="A">#REF!</definedName>
    <definedName name="aaaa" localSheetId="2">#REF!</definedName>
    <definedName name="aaaa">#REF!</definedName>
    <definedName name="AB" localSheetId="2">#REF!</definedName>
    <definedName name="AB">#REF!</definedName>
    <definedName name="ABER" localSheetId="2">#REF!</definedName>
    <definedName name="ABER">#REF!</definedName>
    <definedName name="ADM" localSheetId="2">#REF!</definedName>
    <definedName name="ADM">#REF!</definedName>
    <definedName name="_xlnm.Print_Area" localSheetId="2">'CRONO_MG20-PINHÕES'!$A$1:$I$41</definedName>
    <definedName name="_xlnm.Print_Area" localSheetId="0">PLANILHA_RECONSTRUÇÃO!$A$1:$K$44</definedName>
    <definedName name="_xlnm.Print_Area">[1]Plan1!$A$1:$F$322</definedName>
    <definedName name="Área_impressão_IM" localSheetId="2">#REF!</definedName>
    <definedName name="Área_impressão_IM">#REF!</definedName>
    <definedName name="Área_impressão_IM_5" localSheetId="2">#REF!</definedName>
    <definedName name="Área_impressão_IM_5">#REF!</definedName>
    <definedName name="Área_impressão_IM_6" localSheetId="2">#REF!</definedName>
    <definedName name="Área_impressão_IM_6">#REF!</definedName>
    <definedName name="Asf" localSheetId="2">#REF!</definedName>
    <definedName name="Asf">#REF!</definedName>
    <definedName name="Asf_1" localSheetId="2">'[2]REDE COLETORA'!#REF!</definedName>
    <definedName name="Asf_1">'[2]REDE COLETORA'!#REF!</definedName>
    <definedName name="Asf_2" localSheetId="2">'[2]REDE COLETORA'!#REF!</definedName>
    <definedName name="Asf_2">'[2]REDE COLETORA'!#REF!</definedName>
    <definedName name="_xlnm.Database" localSheetId="2">#REF!</definedName>
    <definedName name="_xlnm.Database">#REF!</definedName>
    <definedName name="BDI" localSheetId="2">#REF!</definedName>
    <definedName name="BDI">#REF!</definedName>
    <definedName name="Cim" localSheetId="2">#REF!</definedName>
    <definedName name="Cim">#REF!</definedName>
    <definedName name="Cim_1" localSheetId="2">'[2]REDE COLETORA'!#REF!</definedName>
    <definedName name="Cim_1">'[2]REDE COLETORA'!#REF!</definedName>
    <definedName name="Cim_2" localSheetId="2">'[2]REDE COLETORA'!#REF!</definedName>
    <definedName name="Cim_2">'[2]REDE COLETORA'!#REF!</definedName>
    <definedName name="CONCATENAR" localSheetId="2">CONCATENATE(#REF!," ",#REF!)</definedName>
    <definedName name="CONCATENAR">CONCATENATE(#REF!," ",#REF!)</definedName>
    <definedName name="D" localSheetId="2">#REF!</definedName>
    <definedName name="D">#REF!</definedName>
    <definedName name="DADAD" localSheetId="2">#REF!</definedName>
    <definedName name="DADAD">#REF!</definedName>
    <definedName name="DATABASE" localSheetId="2">#REF!</definedName>
    <definedName name="DATABASE">#REF!</definedName>
    <definedName name="DATAEMISSAO" localSheetId="2">#REF!</definedName>
    <definedName name="DATAEMISSAO">#REF!</definedName>
    <definedName name="DATART" localSheetId="2">#REF!</definedName>
    <definedName name="DATART">#REF!</definedName>
    <definedName name="DDD" localSheetId="2">#REF!</definedName>
    <definedName name="DDD">#REF!</definedName>
    <definedName name="DDEE" localSheetId="2">#REF!</definedName>
    <definedName name="DDEE">#REF!</definedName>
    <definedName name="DESONERACAO" localSheetId="2" hidden="1">IF(OR([0]!Import.Desoneracao="DESONERADO",[0]!Import.Desoneracao="SIM"),"SIM","NÃO")</definedName>
    <definedName name="DESONERACAO" hidden="1">IF(OR(Import.Desoneracao="DESONERADO",Import.Desoneracao="SIM"),"SIM","NÃO")</definedName>
    <definedName name="EEEE" localSheetId="2">#REF!</definedName>
    <definedName name="EEEE">#REF!</definedName>
    <definedName name="EMPRESAS">OFFSET([3]Cotações!$B$25,0,0):OFFSET([3]Cotações!$H$29,-1,0)</definedName>
    <definedName name="esc" localSheetId="2">#REF!</definedName>
    <definedName name="esc">#REF!</definedName>
    <definedName name="esc15_1" localSheetId="2">'[2]REDE COLETORA'!#REF!</definedName>
    <definedName name="esc15_1">'[2]REDE COLETORA'!#REF!</definedName>
    <definedName name="esc15_2" localSheetId="2">'[2]REDE COLETORA'!#REF!</definedName>
    <definedName name="esc15_2">'[2]REDE COLETORA'!#REF!</definedName>
    <definedName name="esc4_1" localSheetId="2">'[2]REDE COLETORA'!#REF!</definedName>
    <definedName name="esc4_1">'[2]REDE COLETORA'!#REF!</definedName>
    <definedName name="esc4_2" localSheetId="2">'[2]REDE COLETORA'!#REF!</definedName>
    <definedName name="esc4_2">'[2]REDE COLETORA'!#REF!</definedName>
    <definedName name="esc6_1" localSheetId="2">'[2]REDE COLETORA'!#REF!</definedName>
    <definedName name="esc6_1">'[2]REDE COLETORA'!#REF!</definedName>
    <definedName name="esc6_2" localSheetId="2">'[2]REDE COLETORA'!#REF!</definedName>
    <definedName name="esc6_2">'[2]REDE COLETORA'!#REF!</definedName>
    <definedName name="ESPERANCA" localSheetId="2">#REF!</definedName>
    <definedName name="ESPERANCA">#REF!</definedName>
    <definedName name="ESPERANCAA" localSheetId="2">#REF!</definedName>
    <definedName name="ESPERANCAA">#REF!</definedName>
    <definedName name="Excel_BuiltIn_Database" localSheetId="2">#REF!</definedName>
    <definedName name="Excel_BuiltIn_Database">#REF!</definedName>
    <definedName name="FDSAFDSF" localSheetId="2">#REF!</definedName>
    <definedName name="FDSAFDSF">#REF!</definedName>
    <definedName name="FFF" localSheetId="2">#REF!</definedName>
    <definedName name="FFF">#REF!</definedName>
    <definedName name="FoFo" localSheetId="2">#REF!</definedName>
    <definedName name="FoFo">#REF!</definedName>
    <definedName name="FoFo_1" localSheetId="2">'[2]REDE COLETORA'!#REF!</definedName>
    <definedName name="FoFo_1">'[2]REDE COLETORA'!#REF!</definedName>
    <definedName name="FoFo_2" localSheetId="2">'[2]REDE COLETORA'!#REF!</definedName>
    <definedName name="FoFo_2">'[2]REDE COLETORA'!#REF!</definedName>
    <definedName name="Fonte">[4]Plan1!$B$2:$B$6</definedName>
    <definedName name="grag">#REF!</definedName>
    <definedName name="_xlnm.Recorder" localSheetId="2">#REF!</definedName>
    <definedName name="_xlnm.Recorder">#REF!</definedName>
    <definedName name="Import.Desoneracao" hidden="1">OFFSET([5]DADOS!$G$18,0,-1)</definedName>
    <definedName name="INDICES">[3]Cotações!$B$22:OFFSET([3]Cotações!$I$24,-1,0)</definedName>
    <definedName name="LOCALIDADE" localSheetId="2">#REF!</definedName>
    <definedName name="LOCALIDADE">#REF!</definedName>
    <definedName name="MANEUTENÇÃO" localSheetId="2">#REF!</definedName>
    <definedName name="MANEUTENÇÃO">#REF!</definedName>
    <definedName name="MANU" localSheetId="2">#REF!</definedName>
    <definedName name="MANU">#REF!</definedName>
    <definedName name="MANU_PAV.2" localSheetId="2">#REF!</definedName>
    <definedName name="MANU_PAV.2">#REF!</definedName>
    <definedName name="MANU_PAV2" localSheetId="2">#REF!</definedName>
    <definedName name="MANU_PAV2">#REF!</definedName>
    <definedName name="MBV" localSheetId="2">#REF!</definedName>
    <definedName name="MBV">#REF!</definedName>
    <definedName name="MBV_1" localSheetId="2">'[2]REDE COLETORA'!#REF!</definedName>
    <definedName name="MBV_1">'[2]REDE COLETORA'!#REF!</definedName>
    <definedName name="MBV_2" localSheetId="2">'[2]REDE COLETORA'!#REF!</definedName>
    <definedName name="MBV_2">'[2]REDE COLETORA'!#REF!</definedName>
    <definedName name="NCOMPOSICOES">0</definedName>
    <definedName name="NCOTACOES">0</definedName>
    <definedName name="NEMPRESAS">3</definedName>
    <definedName name="NINDICES">1</definedName>
    <definedName name="nommmm" localSheetId="2">#REF!</definedName>
    <definedName name="nommmm">#REF!</definedName>
    <definedName name="NRELATORIOS">COUNTA([3]Relatórios!$A$1:$A$65536)-2</definedName>
    <definedName name="NumerEmpresa">3</definedName>
    <definedName name="NumerIndice">1</definedName>
    <definedName name="Obra" localSheetId="2">#REF!</definedName>
    <definedName name="Obra">#REF!</definedName>
    <definedName name="ORÇAMENTO.BancoRef" localSheetId="2" hidden="1">#REF!</definedName>
    <definedName name="ORÇAMENTO.BancoRef" localSheetId="0" hidden="1">PLANILHA_RECONSTRUÇÃO!$J$12</definedName>
    <definedName name="ORÇAMENTO.BancoRef" hidden="1">#REF!</definedName>
    <definedName name="ORÇAMENTO.CustoUnitario" localSheetId="2" hidden="1">ROUND(#REF!,15-13*#REF!)</definedName>
    <definedName name="ORÇAMENTO.CustoUnitario" localSheetId="0" hidden="1">ROUND(PLANILHA_RECONSTRUÇÃO!$K1,15-13*PLANILHA_RECONSTRUÇÃO!$V$12)</definedName>
    <definedName name="ORÇAMENTO.CustoUnitario" hidden="1">ROUND(#REF!,15-13*#REF!)</definedName>
    <definedName name="ORÇAMENTO.PrecoUnitarioLicitado" localSheetId="2" hidden="1">#REF!</definedName>
    <definedName name="ORÇAMENTO.PrecoUnitarioLicitado" localSheetId="0" hidden="1">PLANILHA_RECONSTRUÇÃO!$AB1</definedName>
    <definedName name="ORÇAMENTO.PrecoUnitarioLicitado" hidden="1">#REF!</definedName>
    <definedName name="OUTRO" localSheetId="2">#REF!</definedName>
    <definedName name="OUTRO">#REF!</definedName>
    <definedName name="Par" localSheetId="2">#REF!</definedName>
    <definedName name="Par">#REF!</definedName>
    <definedName name="Par_1" localSheetId="2">'[2]REDE COLETORA'!#REF!</definedName>
    <definedName name="Par_1">'[2]REDE COLETORA'!#REF!</definedName>
    <definedName name="Par_2" localSheetId="2">'[2]REDE COLETORA'!#REF!</definedName>
    <definedName name="Par_2">'[2]REDE COLETORA'!#REF!</definedName>
    <definedName name="Plan" localSheetId="2">#REF!</definedName>
    <definedName name="Plan">#REF!</definedName>
    <definedName name="Plan2" localSheetId="2">#REF!</definedName>
    <definedName name="Plan2">#REF!</definedName>
    <definedName name="Plan3" localSheetId="2">#REF!</definedName>
    <definedName name="Plan3">#REF!</definedName>
    <definedName name="Print_Area_MI" localSheetId="2">[6]HIDRAULICA!#REF!</definedName>
    <definedName name="Print_Area_MI">[6]HIDRAULICA!#REF!</definedName>
    <definedName name="PVC" localSheetId="2">#REF!</definedName>
    <definedName name="PVC">#REF!</definedName>
    <definedName name="PVC_1" localSheetId="2">'[2]REDE COLETORA'!#REF!</definedName>
    <definedName name="PVC_1">'[2]REDE COLETORA'!#REF!</definedName>
    <definedName name="PVC_2" localSheetId="2">'[2]REDE COLETORA'!#REF!</definedName>
    <definedName name="PVC_2">'[2]REDE COLETORA'!#REF!</definedName>
    <definedName name="REFERENCIA.Descricao" localSheetId="2" hidden="1">IF(ISNUMBER(#REF!),OFFSET(INDIRECT('CRONO_MG20-PINHÕES'!ORÇAMENTO.BancoRef),#REF!-1,3,1),#REF!)</definedName>
    <definedName name="REFERENCIA.Descricao" localSheetId="0" hidden="1">IF(ISNUMBER(PLANILHA_RECONSTRUÇÃO!$V1),OFFSET(INDIRECT(PLANILHA_RECONSTRUÇÃO!ORÇAMENTO.BancoRef),PLANILHA_RECONSTRUÇÃO!$V1-1,3,1),PLANILHA_RECONSTRUÇÃO!$V1)</definedName>
    <definedName name="REFERENCIA.Descricao" hidden="1">IF(ISNUMBER(#REF!),OFFSET(INDIRECT(ORÇAMENTO.BancoRef),#REF!-1,3,1),#REF!)</definedName>
    <definedName name="REFERENCIA.Unidade" localSheetId="2" hidden="1">IF(ISNUMBER(#REF!),OFFSET(INDIRECT('CRONO_MG20-PINHÕES'!ORÇAMENTO.BancoRef),#REF!-1,4,1),"-")</definedName>
    <definedName name="REFERENCIA.Unidade" localSheetId="0" hidden="1">IF(ISNUMBER(PLANILHA_RECONSTRUÇÃO!$AG1),OFFSET(INDIRECT(PLANILHA_RECONSTRUÇÃO!ORÇAMENTO.BancoRef),PLANILHA_RECONSTRUÇÃO!$AG1-1,4,1),"-")</definedName>
    <definedName name="REFERENCIA.Unidade" hidden="1">IF(ISNUMBER(#REF!),OFFSET(INDIRECT(ORÇAMENTO.BancoRef),#REF!-1,4,1),"-")</definedName>
    <definedName name="RelatoriosFontes">OFFSET([3]Relatórios!$A$5,1,0,NRELATORIOS)</definedName>
    <definedName name="SENHAGT" hidden="1">"PM2CAIXA"</definedName>
    <definedName name="SomaAgrup" localSheetId="2" hidden="1">SUMIF(OFFSET(#REF!,1,0,#REF!),"S",OFFSET(#REF!,1,0,#REF!))</definedName>
    <definedName name="SomaAgrup" localSheetId="0" hidden="1">SUMIF(OFFSET(PLANILHA_RECONSTRUÇÃO!$E1,1,0,PLANILHA_RECONSTRUÇÃO!$F1),"S",OFFSET(PLANILHA_RECONSTRUÇÃO!A1,1,0,PLANILHA_RECONSTRUÇÃO!$F1))</definedName>
    <definedName name="SomaAgrup" hidden="1">SUMIF(OFFSET(#REF!,1,0,#REF!),"S",OFFSET(#REF!,1,0,#REF!))</definedName>
    <definedName name="TIPOORCAMENTO" localSheetId="2" hidden="1">IF(VALUE([7]MENU!$O$3)=2,"Licitado","Proposto")</definedName>
    <definedName name="TIPOORCAMENTO" hidden="1">IF(VALUE([8]MENU!$O$3)=2,"Licitado","Proposto")</definedName>
    <definedName name="_xlnm.Print_Titles" localSheetId="0">PLANILHA_RECONSTRUÇÃO!$3:$12</definedName>
    <definedName name="_xlnm.Print_Titles">[1]Plan1!$A$1:$IV$8</definedName>
    <definedName name="VTE" localSheetId="2">#REF!</definedName>
    <definedName name="VTE">#REF!</definedName>
    <definedName name="VTE_1" localSheetId="2">'[2]REDE COLETORA'!#REF!</definedName>
    <definedName name="VTE_1">'[2]REDE COLETORA'!#REF!</definedName>
    <definedName name="VTE_2" localSheetId="2">'[2]REDE COLETORA'!#REF!</definedName>
    <definedName name="VTE_2">'[2]REDE COLETORA'!#REF!</definedName>
    <definedName name="VTOTAL1" localSheetId="2" hidden="1">ROUND(#REF!*#REF!,15-13*#REF!)</definedName>
    <definedName name="VTOTAL1" localSheetId="0" hidden="1">ROUND(PLANILHA_RECONSTRUÇÃO!#REF!*PLANILHA_RECONSTRUÇÃO!$M1,15-13*PLANILHA_RECONSTRUÇÃO!#REF!)</definedName>
    <definedName name="VTOTAL1" hidden="1">ROUND(#REF!*#REF!,15-13*#REF!)</definedName>
    <definedName name="wrn.PENDENCIAS." localSheetId="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62913"/>
</workbook>
</file>

<file path=xl/calcChain.xml><?xml version="1.0" encoding="utf-8"?>
<calcChain xmlns="http://schemas.openxmlformats.org/spreadsheetml/2006/main">
  <c r="H34" i="36" l="1"/>
  <c r="H32" i="36"/>
  <c r="H30" i="36"/>
  <c r="H28" i="36"/>
  <c r="H27" i="36"/>
  <c r="H25" i="36"/>
  <c r="H24" i="36"/>
  <c r="H23" i="36"/>
  <c r="H21" i="36"/>
  <c r="H16" i="36"/>
  <c r="H17" i="36"/>
  <c r="H18" i="36"/>
  <c r="H19" i="36"/>
  <c r="H15" i="36"/>
  <c r="A8" i="82"/>
  <c r="B25" i="82"/>
  <c r="B23" i="82"/>
  <c r="B21" i="82"/>
  <c r="B19" i="82"/>
  <c r="B17" i="82"/>
  <c r="B15" i="82"/>
  <c r="B13" i="82"/>
  <c r="A6" i="82"/>
  <c r="A8" i="78" l="1"/>
  <c r="I29" i="78" l="1"/>
  <c r="I10" i="36" s="1"/>
  <c r="A7" i="78"/>
  <c r="I32" i="36" l="1"/>
  <c r="I28" i="36"/>
  <c r="I24" i="36"/>
  <c r="I23" i="36"/>
  <c r="I16" i="36"/>
  <c r="I18" i="36"/>
  <c r="I15" i="36"/>
  <c r="I34" i="36"/>
  <c r="I30" i="36"/>
  <c r="I27" i="36"/>
  <c r="I25" i="36"/>
  <c r="I21" i="36"/>
  <c r="I17" i="36"/>
  <c r="I19" i="36"/>
  <c r="F25" i="36"/>
  <c r="I29" i="36" l="1"/>
  <c r="I31" i="36"/>
  <c r="I33" i="36"/>
  <c r="I14" i="36"/>
  <c r="I20" i="36"/>
  <c r="I22" i="36"/>
  <c r="I26" i="36"/>
  <c r="J18" i="36"/>
  <c r="J16" i="36"/>
  <c r="J28" i="36"/>
  <c r="J25" i="36"/>
  <c r="J21" i="36"/>
  <c r="J20" i="36" s="1"/>
  <c r="C15" i="82" s="1"/>
  <c r="J32" i="36"/>
  <c r="J31" i="36" s="1"/>
  <c r="C23" i="82" s="1"/>
  <c r="J30" i="36"/>
  <c r="J29" i="36" s="1"/>
  <c r="C21" i="82" s="1"/>
  <c r="J15" i="36"/>
  <c r="J23" i="36"/>
  <c r="J19" i="36"/>
  <c r="J17" i="36"/>
  <c r="J24" i="36"/>
  <c r="J27" i="36"/>
  <c r="D16" i="82" l="1"/>
  <c r="E16" i="82"/>
  <c r="G16" i="82"/>
  <c r="H16" i="82"/>
  <c r="I16" i="82"/>
  <c r="F16" i="82"/>
  <c r="D24" i="82"/>
  <c r="E24" i="82"/>
  <c r="H24" i="82"/>
  <c r="G24" i="82"/>
  <c r="F24" i="82"/>
  <c r="I24" i="82"/>
  <c r="D22" i="82"/>
  <c r="E22" i="82"/>
  <c r="F22" i="82"/>
  <c r="I22" i="82"/>
  <c r="G22" i="82"/>
  <c r="H22" i="82"/>
  <c r="J26" i="36"/>
  <c r="C19" i="82" s="1"/>
  <c r="J22" i="36"/>
  <c r="C17" i="82" s="1"/>
  <c r="J14" i="36"/>
  <c r="C13" i="82" s="1"/>
  <c r="D14" i="82" l="1"/>
  <c r="H14" i="82"/>
  <c r="I14" i="82"/>
  <c r="F14" i="82"/>
  <c r="G14" i="82"/>
  <c r="E14" i="82"/>
  <c r="J34" i="36"/>
  <c r="J33" i="36" s="1"/>
  <c r="C25" i="82" s="1"/>
  <c r="D18" i="82"/>
  <c r="F18" i="82"/>
  <c r="E18" i="82"/>
  <c r="G18" i="82"/>
  <c r="I18" i="82"/>
  <c r="H18" i="82"/>
  <c r="J13" i="36" l="1"/>
  <c r="D26" i="82"/>
  <c r="G26" i="82"/>
  <c r="I26" i="82"/>
  <c r="E26" i="82"/>
  <c r="H26" i="82"/>
  <c r="F26" i="82"/>
  <c r="D20" i="82"/>
  <c r="I20" i="82"/>
  <c r="F20" i="82"/>
  <c r="G20" i="82"/>
  <c r="G28" i="82" s="1"/>
  <c r="E20" i="82"/>
  <c r="H20" i="82"/>
  <c r="J10" i="36" l="1"/>
  <c r="M13" i="36"/>
  <c r="F28" i="82"/>
  <c r="E28" i="82"/>
  <c r="I28" i="82"/>
  <c r="D28" i="82"/>
  <c r="D30" i="82" s="1"/>
  <c r="K30" i="36"/>
  <c r="K26" i="36"/>
  <c r="K29" i="36"/>
  <c r="K27" i="36"/>
  <c r="K34" i="36"/>
  <c r="K16" i="36"/>
  <c r="K33" i="36"/>
  <c r="K19" i="36"/>
  <c r="K31" i="36"/>
  <c r="K32" i="36"/>
  <c r="K24" i="36"/>
  <c r="K18" i="36"/>
  <c r="K20" i="36"/>
  <c r="K13" i="36"/>
  <c r="K28" i="36"/>
  <c r="K17" i="36"/>
  <c r="K23" i="36"/>
  <c r="K15" i="36"/>
  <c r="K22" i="36"/>
  <c r="K14" i="36"/>
  <c r="K25" i="36"/>
  <c r="K21" i="36"/>
  <c r="H28" i="82"/>
  <c r="E30" i="82"/>
  <c r="F30" i="82" l="1"/>
  <c r="G30" i="82" s="1"/>
  <c r="H30" i="82" s="1"/>
  <c r="I30" i="82" s="1"/>
  <c r="D27" i="82" s="1"/>
  <c r="D29" i="82" s="1"/>
  <c r="F27" i="82" l="1"/>
  <c r="E27" i="82"/>
  <c r="E29" i="82" s="1"/>
  <c r="I27" i="82"/>
  <c r="H27" i="82"/>
  <c r="G27" i="82"/>
  <c r="F29" i="82" l="1"/>
  <c r="G29" i="82" s="1"/>
  <c r="H29" i="82" s="1"/>
  <c r="I29" i="82" s="1"/>
</calcChain>
</file>

<file path=xl/sharedStrings.xml><?xml version="1.0" encoding="utf-8"?>
<sst xmlns="http://schemas.openxmlformats.org/spreadsheetml/2006/main" count="157" uniqueCount="108">
  <si>
    <t>PREFEITURA MUNICIPAL DE SANTA LUZIA</t>
  </si>
  <si>
    <t>BDI</t>
  </si>
  <si>
    <t>M2</t>
  </si>
  <si>
    <t>UN</t>
  </si>
  <si>
    <t>M</t>
  </si>
  <si>
    <t>SERVIÇOS PRELIMINARES</t>
  </si>
  <si>
    <t>CÓDIGO</t>
  </si>
  <si>
    <t>M3</t>
  </si>
  <si>
    <t>H</t>
  </si>
  <si>
    <t>CP-01</t>
  </si>
  <si>
    <t>CP-02</t>
  </si>
  <si>
    <t>Parâmetros para cálculo do BDI</t>
  </si>
  <si>
    <t>Itens Admissíveis</t>
  </si>
  <si>
    <t>Intervalos admissíveis sem justificativa</t>
  </si>
  <si>
    <t>Índices adotados</t>
  </si>
  <si>
    <t>Administração Central (AC)</t>
  </si>
  <si>
    <t xml:space="preserve">De </t>
  </si>
  <si>
    <t>até</t>
  </si>
  <si>
    <t>Seguro e Garantia (S+G)</t>
  </si>
  <si>
    <t>Risco (R)</t>
  </si>
  <si>
    <t>Despesas financeiras (DF)</t>
  </si>
  <si>
    <t>Lucro (L)</t>
  </si>
  <si>
    <t>Tributos (T)</t>
  </si>
  <si>
    <t>INSS desoneração (E)</t>
  </si>
  <si>
    <t>ou</t>
  </si>
  <si>
    <t>Controle</t>
  </si>
  <si>
    <t>OK</t>
  </si>
  <si>
    <t>BDI CALCULADO ----&gt;</t>
  </si>
  <si>
    <t>BDI = (1+AC+S+R+G)*(1+DF)*(1+L)/(1-(T+E))</t>
  </si>
  <si>
    <t>ISS</t>
  </si>
  <si>
    <t>PIS+COFINS</t>
  </si>
  <si>
    <t>CPRB</t>
  </si>
  <si>
    <t>Acórdão  TCU 2622/2013</t>
  </si>
  <si>
    <t>QUANT</t>
  </si>
  <si>
    <t>EQUIPE DE TOPOGRAFIA</t>
  </si>
  <si>
    <t>1.1</t>
  </si>
  <si>
    <t>1.2</t>
  </si>
  <si>
    <t>1.3</t>
  </si>
  <si>
    <t>1.4</t>
  </si>
  <si>
    <t>1.5</t>
  </si>
  <si>
    <t>2</t>
  </si>
  <si>
    <t>2.1</t>
  </si>
  <si>
    <t>3.1</t>
  </si>
  <si>
    <t>4.1</t>
  </si>
  <si>
    <t>4.2</t>
  </si>
  <si>
    <t>5.1</t>
  </si>
  <si>
    <t>6.1</t>
  </si>
  <si>
    <t>7.1</t>
  </si>
  <si>
    <t>ITEM</t>
  </si>
  <si>
    <t>FONTE</t>
  </si>
  <si>
    <t>DESCRIÇÃO</t>
  </si>
  <si>
    <t>UNID</t>
  </si>
  <si>
    <t>CUSTO UNIT. S/BDI</t>
  </si>
  <si>
    <t>PREÇO UNIT. C/ BDI</t>
  </si>
  <si>
    <t>PREÇO TOTAL C/BDI</t>
  </si>
  <si>
    <t>PESO (%)</t>
  </si>
  <si>
    <t>PLANILHA ORÇAMENTÁRIA</t>
  </si>
  <si>
    <t>Encargos</t>
  </si>
  <si>
    <t>Não Desonerado</t>
  </si>
  <si>
    <t>Valor total de Referência</t>
  </si>
  <si>
    <t>Referências de preço</t>
  </si>
  <si>
    <t>ADMINISTRAÇÃO LOCAL</t>
  </si>
  <si>
    <t>COMPOSIÇÃO</t>
  </si>
  <si>
    <t>3.2</t>
  </si>
  <si>
    <t>3.3</t>
  </si>
  <si>
    <t>Objeto: Reparo de danos decorrentes da chuva no municipio de Santa Luzia/MG</t>
  </si>
  <si>
    <t>META</t>
  </si>
  <si>
    <t>MG020-PINHOES</t>
  </si>
  <si>
    <t>ADMINISTRACAO LOCAL - 10,68% - CONFORME ACÓRDÃO TCU 2622/2013-INCLUSIVE  VEICULO PARA FISCALIZACAO</t>
  </si>
  <si>
    <t>SINAPI-I</t>
  </si>
  <si>
    <t>SINAPI</t>
  </si>
  <si>
    <t>SICRO</t>
  </si>
  <si>
    <t>PROTEÇAO COM TELA TAPUME LARANJA - INCLUSIVE BASE - PEÇA 5 X 5 CM  EM PINUS OU EQUIVALENTE DA REGIÃO</t>
  </si>
  <si>
    <t>CP-03</t>
  </si>
  <si>
    <t>EXECUÇÃO DE SARJETA DE CONCRETO USINADO, MOLDADA IN LOCO EM TRECHO RETO, 45 CM BASE X 10 CM ALTURA. AF_06/2016</t>
  </si>
  <si>
    <t>ASSENTAMENTO DE GUIA (MEIO-FIO) EM TRECHO RETO, CONFECCIONADA EM CONCRETO PRÉ-FABRICADO, DIMENSÕES 100X15X13X20 CM (COMPRIMENTO X BASE INFERIOR X BASE SUPERIOR X ALTURA), PARA URBANIZAÇÃO INTERNA DE EMPREENDIMENTOS. AF_06/2016_P</t>
  </si>
  <si>
    <t>LOCACAO DE CONTAINER 2,30 X 4,30 M, ALT. 2,50 M, PARA SANITARIO, COM 3 BACIAS, 4 CHUVEIROS, 1 LAVATORIO E 1 MICTORIO (NAO INCLUI MOBILIZACAO/DESMOBILIZACAO)</t>
  </si>
  <si>
    <t>Cavalete em polietileno zebrado com faixa refletiva - H = 1,00 m - utilização de 600 ciclos - fornecimento, 01 implantação e 01retirada diária</t>
  </si>
  <si>
    <t>un.dia</t>
  </si>
  <si>
    <t>Cone plástico para canalização de trânsito - utilização de 150 ciclos - fornecimento, 01 implantação e 01 retirada diária</t>
  </si>
  <si>
    <t>TRANSPORTE COM CAMINHÃO BASCULANTE DE 10 M³, EM VIA URBANA PAVIMENTADA, DMT ATÉ 30 KM (UNIDADE: M3XKM). AF_07/2020</t>
  </si>
  <si>
    <t>M3XKM</t>
  </si>
  <si>
    <t xml:space="preserve"> ESCAVAÇÃO VERTICAL A CÉU ABERTO, EM OBRAS DE INFRAESTRUTURA, INCLUINDO CARGA, DESCARGA E TRANSPORTE, EM SOLO DE 1ª CATEGORIA COM ESCAVADEIRA HIDRÁULICA (CAÇAMBA: 1,2 M³ / 155HP), FROTA DE 4 CAMINHÕES BASCULANTES DE 10 M³, DMT ATÉ 1 KM</t>
  </si>
  <si>
    <t xml:space="preserve"> REATERRO MECANIZADO DE VALA COM ESCAVADEIRA HIDRÁULICA (CAPACIDADE DA CAÇAMBA: 0,8 M³ / POTÊNCIA: 111 HP), LARGURA ATÉ 1,5 M, PROFUNDIDADE DE 1,5 A 3,0 M, COM SOLO DE 1ª CATEGORIA EM LOCAIS COM ALTO NÍVEL DE INTERFERÊNCIA. AF_04/2016</t>
  </si>
  <si>
    <t>Gabião caixa 2 x 1 x 1,00 m Zn/Al - D = 2,7 mm - pedra de mão comercial - fornecimento e assentamento</t>
  </si>
  <si>
    <t>Gabião colchão espessura 0,30 m - Zn/Al + PVC - D = 2,0 mm - pedra de mão comercial - fornecimento e assentamento</t>
  </si>
  <si>
    <t>U</t>
  </si>
  <si>
    <t>MÊS</t>
  </si>
  <si>
    <t>SINAPI 06/22, SICRO 04/22</t>
  </si>
  <si>
    <t>PLACA DE OBRA EM CHAPA GALVANIZADA N.22 - ADESIVADA - AFIXADA COM PEÇAS DE MADEIRA ROLIÇA TRATADA - D=12 A 15 CM</t>
  </si>
  <si>
    <t>TOPOGRAFIA</t>
  </si>
  <si>
    <t>TRABALHOS EM TERRA</t>
  </si>
  <si>
    <t>CONTENÇÕES</t>
  </si>
  <si>
    <t>DRENAGEM</t>
  </si>
  <si>
    <t>SERVIÇOS COMPLEMENTARES</t>
  </si>
  <si>
    <t>DISCRIMINAÇÃO</t>
  </si>
  <si>
    <t>VALOR</t>
  </si>
  <si>
    <t>DIA</t>
  </si>
  <si>
    <t>% SIMPLES</t>
  </si>
  <si>
    <t>R$ SIMPLES</t>
  </si>
  <si>
    <t>% ACUMULADO</t>
  </si>
  <si>
    <t>R$ ACUMULADO</t>
  </si>
  <si>
    <t>Cronograma FÍsico-Financeiro - MG020-PINHÕES</t>
  </si>
  <si>
    <t>Santa Luzia, 08 de novembro de 2022</t>
  </si>
  <si>
    <t xml:space="preserve">CIRCUITO ENGENAHRIA E CONSTRUÇÕES LTDA </t>
  </si>
  <si>
    <t>CNPJ: 04.047.735/0001-21</t>
  </si>
  <si>
    <t xml:space="preserve">CIRCUITO ENGENHARIA E CONSTRUÇÕES LTDA </t>
  </si>
  <si>
    <t>CNPJ: 04 047.735/0001-21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</si>
</sst>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1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\ _P_t_s_-;\-* #,##0\ _P_t_s_-;_-* &quot;-&quot;\ _P_t_s_-;_-@_-"/>
    <numFmt numFmtId="165" formatCode="_-* #,##0.00\ _P_t_s_-;\-* #,##0.00\ _P_t_s_-;_-* &quot;-&quot;??\ _P_t_s_-;_-@_-"/>
    <numFmt numFmtId="166" formatCode="_-&quot;R$ &quot;* #,##0.00_-;&quot;-R$ &quot;* #,##0.00_-;_-&quot;R$ &quot;* \-??_-;_-@_-"/>
    <numFmt numFmtId="167" formatCode="_-* #,##0\ &quot;Pts&quot;_-;\-* #,##0\ &quot;Pts&quot;_-;_-* &quot;-&quot;\ &quot;Pts&quot;_-;_-@_-"/>
    <numFmt numFmtId="168" formatCode="_-* #,##0.00\ &quot;Pts&quot;_-;\-* #,##0.00\ &quot;Pts&quot;_-;_-* &quot;-&quot;??\ &quot;Pts&quot;_-;_-@_-"/>
    <numFmt numFmtId="169" formatCode="_(* #,##0.00_);_(* \(#,##0.00\);_(* \-??_);_(@_)"/>
    <numFmt numFmtId="170" formatCode="_(* #,##0.00_);_(* \(#,##0.00\);_(* &quot;-&quot;??_);_(@_)"/>
    <numFmt numFmtId="171" formatCode="_-* #,##0.00_-;\-* #,##0.00_-;_-* \-??_-;_-@_-"/>
    <numFmt numFmtId="173" formatCode="_(&quot;R$ &quot;* #,##0.00_);_(&quot;R$ &quot;* \(#,##0.00\);_(&quot;R$ &quot;* &quot;-&quot;??_);_(@_)"/>
    <numFmt numFmtId="174" formatCode="_([$€-2]* #,##0.00_);_([$€-2]* \(#,##0.00\);_([$€-2]* \-??_)"/>
    <numFmt numFmtId="175" formatCode="_([$€]* #,##0.00_);_([$€]* \(#,##0.00\);_([$€]* &quot;-&quot;??_);_(@_)"/>
    <numFmt numFmtId="176" formatCode="General_)"/>
    <numFmt numFmtId="177" formatCode="[$-416]mmm\-yy;@"/>
    <numFmt numFmtId="178" formatCode="&quot;R$ &quot;#,##0_);\(&quot;R$ &quot;#,##0\)"/>
    <numFmt numFmtId="179" formatCode="_-[$R$-416]\ * #,##0.00_-;\-[$R$-416]\ * #,##0.00_-;_-[$R$-416]\ * &quot;-&quot;??_-;_-@_-"/>
    <numFmt numFmtId="180" formatCode="0.00000%"/>
    <numFmt numFmtId="181" formatCode="_-&quot;R$&quot;* #,##0.00_-;\-&quot;R$&quot;* #,##0.00_-;_-&quot;R$&quot;* &quot;-&quot;??_-;_-@_-"/>
    <numFmt numFmtId="183" formatCode="&quot;R$&quot;\ #,##0.00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u/>
      <sz val="10"/>
      <color indexed="36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b/>
      <sz val="9"/>
      <name val="Times New Roman"/>
      <family val="1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color indexed="8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  <charset val="1"/>
    </font>
    <font>
      <sz val="11"/>
      <color indexed="8"/>
      <name val="Calibri"/>
      <family val="2"/>
      <charset val="1"/>
    </font>
    <font>
      <b/>
      <sz val="18"/>
      <color indexed="56"/>
      <name val="Cambria"/>
      <family val="2"/>
      <charset val="1"/>
    </font>
    <font>
      <sz val="10"/>
      <name val="Courier New"/>
      <family val="3"/>
      <charset val="1"/>
    </font>
    <font>
      <sz val="10"/>
      <name val="Courier"/>
      <family val="3"/>
    </font>
    <font>
      <sz val="8"/>
      <name val="Arial"/>
      <family val="2"/>
      <charset val="1"/>
    </font>
    <font>
      <sz val="14"/>
      <name val="Arial"/>
      <family val="2"/>
    </font>
    <font>
      <b/>
      <sz val="8"/>
      <name val="Times New Roman"/>
      <family val="1"/>
    </font>
    <font>
      <b/>
      <sz val="10"/>
      <color indexed="53"/>
      <name val="Arial Black"/>
      <family val="2"/>
      <charset val="1"/>
    </font>
    <font>
      <sz val="11"/>
      <color rgb="FF000000"/>
      <name val="Calibri"/>
      <family val="2"/>
      <charset val="1"/>
    </font>
    <font>
      <b/>
      <sz val="15"/>
      <color indexed="48"/>
      <name val="Calibri"/>
      <family val="2"/>
      <charset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2"/>
      <name val="Calibri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Calibri"/>
      <family val="2"/>
      <scheme val="minor"/>
    </font>
    <font>
      <sz val="10"/>
      <name val="Arial"/>
    </font>
    <font>
      <sz val="10"/>
      <color rgb="FF000000"/>
      <name val="Times New Roman"/>
      <charset val="204"/>
    </font>
    <font>
      <b/>
      <sz val="11"/>
      <color rgb="FFFF0000"/>
      <name val="Times New Roman"/>
      <family val="1"/>
    </font>
    <font>
      <b/>
      <sz val="16"/>
      <name val="Arial"/>
      <family val="2"/>
    </font>
    <font>
      <b/>
      <sz val="22"/>
      <color theme="1"/>
      <name val="Times New Roman"/>
      <family val="1"/>
    </font>
    <font>
      <b/>
      <sz val="20"/>
      <color theme="1"/>
      <name val="Times New Roman"/>
      <family val="1"/>
    </font>
  </fonts>
  <fills count="49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47"/>
        <bgColor indexed="42"/>
      </patternFill>
    </fill>
    <fill>
      <patternFill patternType="solid">
        <fgColor indexed="42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3"/>
        <bgColor indexed="26"/>
      </patternFill>
    </fill>
    <fill>
      <patternFill patternType="solid">
        <fgColor indexed="24"/>
        <bgColor indexed="46"/>
      </patternFill>
    </fill>
    <fill>
      <patternFill patternType="solid">
        <fgColor indexed="22"/>
        <bgColor indexed="44"/>
      </patternFill>
    </fill>
    <fill>
      <patternFill patternType="solid">
        <fgColor indexed="49"/>
        <bgColor indexed="40"/>
      </patternFill>
    </fill>
    <fill>
      <patternFill patternType="solid">
        <fgColor indexed="57"/>
        <bgColor indexed="21"/>
      </patternFill>
    </fill>
    <fill>
      <patternFill patternType="solid">
        <fgColor indexed="9"/>
        <bgColor indexed="41"/>
      </patternFill>
    </fill>
    <fill>
      <patternFill patternType="solid">
        <fgColor indexed="55"/>
        <bgColor indexed="46"/>
      </patternFill>
    </fill>
    <fill>
      <patternFill patternType="solid">
        <fgColor indexed="53"/>
        <bgColor indexed="52"/>
      </patternFill>
    </fill>
    <fill>
      <patternFill patternType="solid">
        <fgColor indexed="51"/>
        <bgColor indexed="13"/>
      </patternFill>
    </fill>
    <fill>
      <patternFill patternType="solid">
        <fgColor indexed="62"/>
        <bgColor indexed="56"/>
      </patternFill>
    </fill>
    <fill>
      <patternFill patternType="solid">
        <fgColor indexed="45"/>
        <bgColor indexed="29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31"/>
        <b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51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3" borderId="0" applyNumberFormat="0" applyBorder="0" applyAlignment="0" applyProtection="0"/>
    <xf numFmtId="0" fontId="5" fillId="8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6" fillId="2" borderId="0" applyNumberFormat="0" applyBorder="0" applyAlignment="0" applyProtection="0"/>
    <xf numFmtId="0" fontId="7" fillId="11" borderId="7" applyNumberFormat="0" applyAlignment="0" applyProtection="0"/>
    <xf numFmtId="0" fontId="8" fillId="12" borderId="8" applyNumberFormat="0" applyAlignment="0" applyProtection="0"/>
    <xf numFmtId="0" fontId="9" fillId="0" borderId="9" applyNumberFormat="0" applyFill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2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0" borderId="0" applyNumberFormat="0" applyBorder="0" applyAlignment="0" applyProtection="0"/>
    <xf numFmtId="0" fontId="10" fillId="3" borderId="7" applyNumberFormat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2" fillId="16" borderId="0" applyNumberFormat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3" fillId="0" borderId="0" applyFill="0" applyBorder="0" applyAlignment="0" applyProtection="0"/>
    <xf numFmtId="44" fontId="3" fillId="0" borderId="0" quotePrefix="1" applyFont="0" applyFill="0" applyBorder="0" applyAlignment="0">
      <protection locked="0"/>
    </xf>
    <xf numFmtId="4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13" fillId="6" borderId="0" applyNumberFormat="0" applyBorder="0" applyAlignment="0" applyProtection="0"/>
    <xf numFmtId="0" fontId="3" fillId="0" borderId="0"/>
    <xf numFmtId="0" fontId="14" fillId="0" borderId="0"/>
    <xf numFmtId="0" fontId="14" fillId="0" borderId="0"/>
    <xf numFmtId="0" fontId="14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5" borderId="10" applyNumberFormat="0" applyAlignment="0" applyProtection="0"/>
    <xf numFmtId="9" fontId="3" fillId="0" borderId="0" applyFont="0" applyFill="0" applyBorder="0" applyAlignment="0" applyProtection="0"/>
    <xf numFmtId="9" fontId="3" fillId="0" borderId="0" applyFill="0" applyBorder="0" applyAlignment="0" applyProtection="0"/>
    <xf numFmtId="9" fontId="3" fillId="0" borderId="0" applyFill="0" applyBorder="0" applyAlignment="0" applyProtection="0"/>
    <xf numFmtId="0" fontId="15" fillId="11" borderId="11" applyNumberFormat="0" applyAlignment="0" applyProtection="0"/>
    <xf numFmtId="169" fontId="3" fillId="0" borderId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6" fillId="17" borderId="12">
      <alignment wrapText="1"/>
    </xf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13" applyNumberFormat="0" applyFill="0" applyAlignment="0" applyProtection="0"/>
    <xf numFmtId="0" fontId="20" fillId="0" borderId="14" applyNumberFormat="0" applyFill="0" applyAlignment="0" applyProtection="0"/>
    <xf numFmtId="0" fontId="21" fillId="0" borderId="15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6" applyNumberFormat="0" applyFill="0" applyAlignment="0" applyProtection="0"/>
    <xf numFmtId="171" fontId="3" fillId="0" borderId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3" fillId="0" borderId="0" applyFont="0" applyFill="0" applyBorder="0" applyAlignment="0" applyProtection="0"/>
    <xf numFmtId="170" fontId="27" fillId="0" borderId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8" fillId="35" borderId="8" applyNumberFormat="0" applyAlignment="0" applyProtection="0"/>
    <xf numFmtId="0" fontId="8" fillId="35" borderId="8" applyNumberFormat="0" applyAlignment="0" applyProtection="0"/>
    <xf numFmtId="0" fontId="8" fillId="35" borderId="8" applyNumberFormat="0" applyAlignment="0" applyProtection="0"/>
    <xf numFmtId="0" fontId="9" fillId="0" borderId="9" applyNumberFormat="0" applyFill="0" applyAlignment="0" applyProtection="0"/>
    <xf numFmtId="0" fontId="9" fillId="0" borderId="9" applyNumberFormat="0" applyFill="0" applyAlignment="0" applyProtection="0"/>
    <xf numFmtId="0" fontId="9" fillId="0" borderId="9" applyNumberFormat="0" applyFill="0" applyAlignment="0" applyProtection="0"/>
    <xf numFmtId="0" fontId="5" fillId="36" borderId="0" applyNumberFormat="0" applyBorder="0" applyAlignment="0" applyProtection="0"/>
    <xf numFmtId="0" fontId="5" fillId="36" borderId="0" applyNumberFormat="0" applyBorder="0" applyAlignment="0" applyProtection="0"/>
    <xf numFmtId="0" fontId="5" fillId="36" borderId="0" applyNumberFormat="0" applyBorder="0" applyAlignment="0" applyProtection="0"/>
    <xf numFmtId="0" fontId="5" fillId="37" borderId="0" applyNumberFormat="0" applyBorder="0" applyAlignment="0" applyProtection="0"/>
    <xf numFmtId="0" fontId="5" fillId="37" borderId="0" applyNumberFormat="0" applyBorder="0" applyAlignment="0" applyProtection="0"/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9" borderId="0" applyNumberFormat="0" applyBorder="0" applyAlignment="0" applyProtection="0"/>
    <xf numFmtId="0" fontId="5" fillId="39" borderId="0" applyNumberFormat="0" applyBorder="0" applyAlignment="0" applyProtection="0"/>
    <xf numFmtId="0" fontId="5" fillId="39" borderId="0" applyNumberFormat="0" applyBorder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174" fontId="27" fillId="0" borderId="0" applyFill="0" applyBorder="0" applyAlignment="0" applyProtection="0"/>
    <xf numFmtId="175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0" fontId="28" fillId="0" borderId="0"/>
    <xf numFmtId="0" fontId="28" fillId="0" borderId="0"/>
    <xf numFmtId="9" fontId="28" fillId="0" borderId="0" applyBorder="0" applyProtection="0"/>
    <xf numFmtId="9" fontId="28" fillId="0" borderId="0" applyBorder="0" applyProtection="0"/>
    <xf numFmtId="9" fontId="28" fillId="0" borderId="0"/>
    <xf numFmtId="0" fontId="29" fillId="0" borderId="0"/>
    <xf numFmtId="0" fontId="30" fillId="0" borderId="0"/>
    <xf numFmtId="0" fontId="4" fillId="40" borderId="0" applyNumberFormat="0" applyBorder="0" applyAlignment="0" applyProtection="0"/>
    <xf numFmtId="0" fontId="12" fillId="21" borderId="0" applyNumberFormat="0" applyBorder="0" applyAlignment="0" applyProtection="0"/>
    <xf numFmtId="0" fontId="12" fillId="21" borderId="0" applyNumberFormat="0" applyBorder="0" applyAlignment="0" applyProtection="0"/>
    <xf numFmtId="0" fontId="12" fillId="21" borderId="0" applyNumberFormat="0" applyBorder="0" applyAlignment="0" applyProtection="0"/>
    <xf numFmtId="0" fontId="31" fillId="0" borderId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4" fillId="0" borderId="0" applyFont="0" applyFill="0" applyBorder="0" applyAlignment="0" applyProtection="0"/>
    <xf numFmtId="173" fontId="4" fillId="0" borderId="0" applyFont="0" applyFill="0" applyBorder="0" applyAlignment="0" applyProtection="0"/>
    <xf numFmtId="173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0" fontId="25" fillId="0" borderId="0" applyFont="0" applyFill="0" applyBorder="0" applyAlignment="0" applyProtection="0"/>
    <xf numFmtId="170" fontId="25" fillId="0" borderId="0" applyFont="0" applyFill="0" applyBorder="0" applyAlignment="0" applyProtection="0"/>
    <xf numFmtId="170" fontId="25" fillId="0" borderId="0" applyFont="0" applyFill="0" applyBorder="0" applyAlignment="0" applyProtection="0"/>
    <xf numFmtId="0" fontId="13" fillId="41" borderId="0" applyNumberFormat="0" applyBorder="0" applyAlignment="0" applyProtection="0"/>
    <xf numFmtId="0" fontId="13" fillId="41" borderId="0" applyNumberFormat="0" applyBorder="0" applyAlignment="0" applyProtection="0"/>
    <xf numFmtId="0" fontId="13" fillId="41" borderId="0" applyNumberFormat="0" applyBorder="0" applyAlignment="0" applyProtection="0"/>
    <xf numFmtId="176" fontId="32" fillId="0" borderId="0"/>
    <xf numFmtId="0" fontId="1" fillId="0" borderId="0"/>
    <xf numFmtId="0" fontId="3" fillId="0" borderId="0"/>
    <xf numFmtId="0" fontId="3" fillId="0" borderId="0"/>
    <xf numFmtId="0" fontId="25" fillId="0" borderId="0"/>
    <xf numFmtId="0" fontId="3" fillId="0" borderId="0"/>
    <xf numFmtId="0" fontId="25" fillId="0" borderId="0"/>
    <xf numFmtId="0" fontId="1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0" borderId="0"/>
    <xf numFmtId="0" fontId="25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3" fillId="42" borderId="52" applyNumberFormat="0" applyFont="0" applyAlignment="0" applyProtection="0"/>
    <xf numFmtId="0" fontId="3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3" fillId="42" borderId="52" applyNumberFormat="0" applyFont="0" applyAlignment="0" applyProtection="0"/>
    <xf numFmtId="0" fontId="3" fillId="42" borderId="52" applyNumberFormat="0" applyFont="0" applyAlignment="0" applyProtection="0"/>
    <xf numFmtId="0" fontId="3" fillId="42" borderId="52" applyNumberFormat="0" applyFont="0" applyAlignment="0" applyProtection="0"/>
    <xf numFmtId="0" fontId="3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9" fontId="3" fillId="0" borderId="0" applyFont="0" applyFill="0" applyBorder="0" applyAlignment="0" applyProtection="0"/>
    <xf numFmtId="0" fontId="35" fillId="0" borderId="54" applyNumberFormat="0" applyFont="0" applyBorder="0" applyAlignment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36" fillId="0" borderId="0" applyNumberFormat="0" applyBorder="0" applyProtection="0">
      <alignment horizontal="left"/>
    </xf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37" fillId="0" borderId="0"/>
    <xf numFmtId="0" fontId="37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8" fillId="0" borderId="56"/>
    <xf numFmtId="0" fontId="39" fillId="0" borderId="56" applyNumberFormat="0" applyFill="0" applyAlignment="0" applyProtection="0"/>
    <xf numFmtId="0" fontId="39" fillId="0" borderId="56" applyNumberFormat="0" applyFill="0" applyAlignment="0" applyProtection="0"/>
    <xf numFmtId="0" fontId="39" fillId="0" borderId="56" applyNumberFormat="0" applyFill="0" applyAlignment="0" applyProtection="0"/>
    <xf numFmtId="0" fontId="39" fillId="0" borderId="56" applyNumberFormat="0" applyFill="0" applyAlignment="0" applyProtection="0"/>
    <xf numFmtId="0" fontId="39" fillId="0" borderId="56" applyNumberFormat="0" applyFill="0" applyAlignment="0" applyProtection="0"/>
    <xf numFmtId="0" fontId="39" fillId="0" borderId="56" applyNumberFormat="0" applyFill="0" applyAlignment="0" applyProtection="0"/>
    <xf numFmtId="0" fontId="39" fillId="0" borderId="56" applyNumberFormat="0" applyFill="0" applyAlignment="0" applyProtection="0"/>
    <xf numFmtId="0" fontId="40" fillId="0" borderId="57" applyNumberFormat="0" applyFill="0" applyAlignment="0" applyProtection="0"/>
    <xf numFmtId="0" fontId="40" fillId="0" borderId="57" applyNumberFormat="0" applyFill="0" applyAlignment="0" applyProtection="0"/>
    <xf numFmtId="0" fontId="40" fillId="0" borderId="57" applyNumberFormat="0" applyFill="0" applyAlignment="0" applyProtection="0"/>
    <xf numFmtId="0" fontId="41" fillId="0" borderId="58" applyNumberFormat="0" applyFill="0" applyAlignment="0" applyProtection="0"/>
    <xf numFmtId="0" fontId="41" fillId="0" borderId="58" applyNumberFormat="0" applyFill="0" applyAlignment="0" applyProtection="0"/>
    <xf numFmtId="0" fontId="41" fillId="0" borderId="58" applyNumberFormat="0" applyFill="0" applyAlignment="0" applyProtection="0"/>
    <xf numFmtId="0" fontId="41" fillId="0" borderId="58" applyNumberFormat="0" applyFill="0" applyAlignment="0" applyProtection="0"/>
    <xf numFmtId="0" fontId="41" fillId="0" borderId="58" applyNumberFormat="0" applyFill="0" applyAlignment="0" applyProtection="0"/>
    <xf numFmtId="0" fontId="41" fillId="0" borderId="58" applyNumberFormat="0" applyFill="0" applyAlignment="0" applyProtection="0"/>
    <xf numFmtId="0" fontId="41" fillId="0" borderId="5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4" fontId="43" fillId="44" borderId="2">
      <alignment horizontal="right" vertical="center"/>
    </xf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3" fontId="32" fillId="0" borderId="0" applyFont="0" applyFill="0" applyBorder="0" applyAlignment="0" applyProtection="0"/>
    <xf numFmtId="169" fontId="3" fillId="0" borderId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7" fillId="11" borderId="51" applyNumberFormat="0" applyAlignment="0" applyProtection="0"/>
    <xf numFmtId="0" fontId="10" fillId="3" borderId="51" applyNumberFormat="0" applyAlignment="0" applyProtection="0"/>
    <xf numFmtId="44" fontId="1" fillId="0" borderId="0" applyFont="0" applyFill="0" applyBorder="0" applyAlignment="0" applyProtection="0"/>
    <xf numFmtId="0" fontId="3" fillId="0" borderId="0"/>
    <xf numFmtId="0" fontId="14" fillId="0" borderId="0"/>
    <xf numFmtId="0" fontId="1" fillId="0" borderId="0"/>
    <xf numFmtId="0" fontId="49" fillId="0" borderId="0"/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9" fontId="1" fillId="0" borderId="0" applyFont="0" applyFill="0" applyBorder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11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43" fontId="1" fillId="0" borderId="0" applyFont="0" applyFill="0" applyBorder="0" applyAlignment="0" applyProtection="0"/>
    <xf numFmtId="0" fontId="16" fillId="17" borderId="77">
      <alignment wrapText="1"/>
    </xf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7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44" fontId="50" fillId="0" borderId="0" applyFont="0" applyFill="0" applyBorder="0" applyAlignment="0" applyProtection="0"/>
  </cellStyleXfs>
  <cellXfs count="280">
    <xf numFmtId="0" fontId="0" fillId="0" borderId="0" xfId="0"/>
    <xf numFmtId="0" fontId="3" fillId="0" borderId="0" xfId="42"/>
    <xf numFmtId="0" fontId="44" fillId="0" borderId="0" xfId="0" applyFont="1" applyAlignment="1">
      <alignment vertical="center"/>
    </xf>
    <xf numFmtId="179" fontId="44" fillId="0" borderId="0" xfId="0" applyNumberFormat="1" applyFont="1" applyAlignment="1">
      <alignment vertical="center"/>
    </xf>
    <xf numFmtId="0" fontId="44" fillId="0" borderId="0" xfId="0" applyFont="1" applyAlignment="1">
      <alignment horizontal="center" vertical="center"/>
    </xf>
    <xf numFmtId="0" fontId="44" fillId="0" borderId="0" xfId="0" applyFont="1" applyAlignment="1">
      <alignment vertical="center" wrapText="1"/>
    </xf>
    <xf numFmtId="43" fontId="44" fillId="0" borderId="0" xfId="1" applyFont="1" applyAlignment="1">
      <alignment horizontal="center" vertical="center"/>
    </xf>
    <xf numFmtId="44" fontId="44" fillId="0" borderId="0" xfId="81" applyFont="1" applyAlignment="1">
      <alignment horizontal="center" vertical="center"/>
    </xf>
    <xf numFmtId="44" fontId="44" fillId="0" borderId="0" xfId="81" applyFont="1" applyAlignment="1">
      <alignment vertical="center"/>
    </xf>
    <xf numFmtId="49" fontId="44" fillId="0" borderId="63" xfId="0" applyNumberFormat="1" applyFont="1" applyFill="1" applyBorder="1" applyAlignment="1">
      <alignment horizontal="center" vertical="center"/>
    </xf>
    <xf numFmtId="10" fontId="44" fillId="0" borderId="64" xfId="779" applyNumberFormat="1" applyFont="1" applyFill="1" applyBorder="1" applyAlignment="1">
      <alignment horizontal="right" vertical="center" wrapText="1"/>
    </xf>
    <xf numFmtId="0" fontId="46" fillId="45" borderId="60" xfId="0" applyFont="1" applyFill="1" applyBorder="1" applyAlignment="1">
      <alignment horizontal="center" vertical="center"/>
    </xf>
    <xf numFmtId="0" fontId="46" fillId="45" borderId="61" xfId="0" applyFont="1" applyFill="1" applyBorder="1" applyAlignment="1">
      <alignment horizontal="center" vertical="center"/>
    </xf>
    <xf numFmtId="0" fontId="46" fillId="45" borderId="61" xfId="0" applyFont="1" applyFill="1" applyBorder="1" applyAlignment="1">
      <alignment horizontal="center" vertical="center" wrapText="1"/>
    </xf>
    <xf numFmtId="43" fontId="46" fillId="45" borderId="61" xfId="1" applyFont="1" applyFill="1" applyBorder="1" applyAlignment="1">
      <alignment horizontal="center" vertical="center"/>
    </xf>
    <xf numFmtId="44" fontId="46" fillId="45" borderId="61" xfId="81" applyFont="1" applyFill="1" applyBorder="1" applyAlignment="1">
      <alignment horizontal="center" vertical="center" wrapText="1"/>
    </xf>
    <xf numFmtId="10" fontId="46" fillId="46" borderId="64" xfId="779" applyNumberFormat="1" applyFont="1" applyFill="1" applyBorder="1" applyAlignment="1">
      <alignment horizontal="right" vertical="center" wrapText="1"/>
    </xf>
    <xf numFmtId="10" fontId="46" fillId="0" borderId="66" xfId="779" applyNumberFormat="1" applyFont="1" applyFill="1" applyBorder="1" applyAlignment="1">
      <alignment horizontal="center" vertical="center"/>
    </xf>
    <xf numFmtId="180" fontId="44" fillId="0" borderId="0" xfId="779" applyNumberFormat="1" applyFont="1" applyAlignment="1">
      <alignment vertical="center"/>
    </xf>
    <xf numFmtId="10" fontId="44" fillId="0" borderId="76" xfId="79" applyNumberFormat="1" applyFont="1" applyFill="1" applyBorder="1"/>
    <xf numFmtId="0" fontId="45" fillId="0" borderId="19" xfId="42" applyFont="1" applyBorder="1"/>
    <xf numFmtId="0" fontId="45" fillId="0" borderId="21" xfId="42" applyFont="1" applyBorder="1"/>
    <xf numFmtId="0" fontId="45" fillId="0" borderId="20" xfId="42" applyFont="1" applyFill="1" applyBorder="1"/>
    <xf numFmtId="0" fontId="45" fillId="0" borderId="0" xfId="42" applyFont="1" applyFill="1" applyBorder="1"/>
    <xf numFmtId="0" fontId="45" fillId="0" borderId="21" xfId="42" applyFont="1" applyFill="1" applyBorder="1"/>
    <xf numFmtId="0" fontId="45" fillId="0" borderId="30" xfId="42" applyFont="1" applyFill="1" applyBorder="1" applyAlignment="1" applyProtection="1">
      <alignment horizontal="left" vertical="center"/>
    </xf>
    <xf numFmtId="10" fontId="45" fillId="0" borderId="31" xfId="42" applyNumberFormat="1" applyFont="1" applyFill="1" applyBorder="1" applyAlignment="1" applyProtection="1">
      <alignment vertical="center"/>
    </xf>
    <xf numFmtId="0" fontId="45" fillId="0" borderId="32" xfId="42" applyFont="1" applyFill="1" applyBorder="1" applyAlignment="1" applyProtection="1">
      <alignment horizontal="center" vertical="center"/>
    </xf>
    <xf numFmtId="0" fontId="45" fillId="0" borderId="31" xfId="42" applyFont="1" applyFill="1" applyBorder="1" applyAlignment="1" applyProtection="1">
      <alignment horizontal="left" vertical="center"/>
    </xf>
    <xf numFmtId="10" fontId="45" fillId="0" borderId="34" xfId="79" applyNumberFormat="1" applyFont="1" applyFill="1" applyBorder="1" applyAlignment="1" applyProtection="1">
      <alignment vertical="center"/>
      <protection locked="0"/>
    </xf>
    <xf numFmtId="0" fontId="45" fillId="0" borderId="35" xfId="42" applyFont="1" applyFill="1" applyBorder="1" applyAlignment="1" applyProtection="1">
      <alignment horizontal="left" vertical="center"/>
    </xf>
    <xf numFmtId="10" fontId="45" fillId="0" borderId="36" xfId="42" applyNumberFormat="1" applyFont="1" applyFill="1" applyBorder="1" applyAlignment="1" applyProtection="1">
      <alignment vertical="center"/>
    </xf>
    <xf numFmtId="0" fontId="45" fillId="0" borderId="37" xfId="42" applyFont="1" applyFill="1" applyBorder="1" applyAlignment="1" applyProtection="1">
      <alignment horizontal="center" vertical="center"/>
    </xf>
    <xf numFmtId="0" fontId="45" fillId="0" borderId="36" xfId="42" applyFont="1" applyFill="1" applyBorder="1" applyAlignment="1" applyProtection="1">
      <alignment horizontal="left" vertical="center"/>
    </xf>
    <xf numFmtId="10" fontId="45" fillId="0" borderId="23" xfId="79" applyNumberFormat="1" applyFont="1" applyFill="1" applyBorder="1" applyAlignment="1" applyProtection="1">
      <alignment vertical="center"/>
      <protection locked="0"/>
    </xf>
    <xf numFmtId="0" fontId="45" fillId="0" borderId="3" xfId="42" applyFont="1" applyFill="1" applyBorder="1" applyAlignment="1" applyProtection="1">
      <alignment horizontal="left" vertical="center"/>
    </xf>
    <xf numFmtId="0" fontId="45" fillId="0" borderId="39" xfId="42" applyFont="1" applyFill="1" applyBorder="1"/>
    <xf numFmtId="10" fontId="45" fillId="0" borderId="40" xfId="42" applyNumberFormat="1" applyFont="1" applyFill="1" applyBorder="1" applyAlignment="1" applyProtection="1">
      <alignment vertical="center"/>
    </xf>
    <xf numFmtId="10" fontId="45" fillId="0" borderId="41" xfId="42" applyNumberFormat="1" applyFont="1" applyFill="1" applyBorder="1" applyAlignment="1" applyProtection="1">
      <alignment vertical="center"/>
    </xf>
    <xf numFmtId="0" fontId="45" fillId="0" borderId="43" xfId="42" applyFont="1" applyFill="1" applyBorder="1"/>
    <xf numFmtId="10" fontId="45" fillId="0" borderId="44" xfId="79" applyNumberFormat="1" applyFont="1" applyFill="1" applyBorder="1" applyAlignment="1" applyProtection="1">
      <alignment vertical="center"/>
      <protection locked="0"/>
    </xf>
    <xf numFmtId="0" fontId="45" fillId="0" borderId="75" xfId="42" applyFont="1" applyFill="1" applyBorder="1" applyAlignment="1" applyProtection="1">
      <alignment horizontal="left" vertical="center"/>
    </xf>
    <xf numFmtId="0" fontId="45" fillId="0" borderId="26" xfId="42" applyFont="1" applyBorder="1"/>
    <xf numFmtId="49" fontId="46" fillId="48" borderId="63" xfId="0" applyNumberFormat="1" applyFont="1" applyFill="1" applyBorder="1" applyAlignment="1">
      <alignment horizontal="center" vertical="center"/>
    </xf>
    <xf numFmtId="8" fontId="46" fillId="45" borderId="62" xfId="81" applyNumberFormat="1" applyFont="1" applyFill="1" applyBorder="1" applyAlignment="1">
      <alignment horizontal="center" vertical="center" wrapText="1"/>
    </xf>
    <xf numFmtId="8" fontId="44" fillId="0" borderId="0" xfId="81" applyNumberFormat="1" applyFont="1" applyAlignment="1">
      <alignment vertical="center"/>
    </xf>
    <xf numFmtId="10" fontId="46" fillId="48" borderId="64" xfId="81" applyNumberFormat="1" applyFont="1" applyFill="1" applyBorder="1" applyAlignment="1">
      <alignment horizontal="right" vertical="center"/>
    </xf>
    <xf numFmtId="44" fontId="44" fillId="0" borderId="0" xfId="0" applyNumberFormat="1" applyFont="1" applyAlignment="1">
      <alignment vertical="center"/>
    </xf>
    <xf numFmtId="49" fontId="44" fillId="47" borderId="63" xfId="0" applyNumberFormat="1" applyFont="1" applyFill="1" applyBorder="1" applyAlignment="1">
      <alignment horizontal="center" vertical="center"/>
    </xf>
    <xf numFmtId="10" fontId="44" fillId="47" borderId="64" xfId="779" applyNumberFormat="1" applyFont="1" applyFill="1" applyBorder="1" applyAlignment="1">
      <alignment horizontal="right" vertical="center" wrapText="1"/>
    </xf>
    <xf numFmtId="0" fontId="44" fillId="47" borderId="0" xfId="0" applyFont="1" applyFill="1" applyAlignment="1">
      <alignment vertical="center"/>
    </xf>
    <xf numFmtId="1" fontId="46" fillId="45" borderId="61" xfId="0" applyNumberFormat="1" applyFont="1" applyFill="1" applyBorder="1" applyAlignment="1">
      <alignment horizontal="center" vertical="center"/>
    </xf>
    <xf numFmtId="1" fontId="44" fillId="0" borderId="0" xfId="0" applyNumberFormat="1" applyFont="1" applyAlignment="1">
      <alignment horizontal="center" vertical="center"/>
    </xf>
    <xf numFmtId="0" fontId="44" fillId="0" borderId="0" xfId="845" applyFont="1" applyAlignment="1">
      <alignment vertical="center"/>
    </xf>
    <xf numFmtId="0" fontId="44" fillId="0" borderId="0" xfId="845" applyFont="1" applyBorder="1" applyAlignment="1">
      <alignment vertical="center"/>
    </xf>
    <xf numFmtId="0" fontId="44" fillId="0" borderId="0" xfId="845" applyFont="1" applyBorder="1" applyAlignment="1">
      <alignment vertical="center" wrapText="1"/>
    </xf>
    <xf numFmtId="0" fontId="44" fillId="0" borderId="0" xfId="845" applyFont="1" applyFill="1" applyBorder="1" applyAlignment="1">
      <alignment vertical="center"/>
    </xf>
    <xf numFmtId="0" fontId="44" fillId="0" borderId="2" xfId="845" applyFont="1" applyFill="1" applyBorder="1" applyAlignment="1">
      <alignment vertical="center"/>
    </xf>
    <xf numFmtId="0" fontId="44" fillId="0" borderId="0" xfId="845" applyFont="1" applyBorder="1"/>
    <xf numFmtId="0" fontId="44" fillId="0" borderId="0" xfId="845" applyFont="1"/>
    <xf numFmtId="0" fontId="44" fillId="18" borderId="95" xfId="845" applyFont="1" applyFill="1" applyBorder="1" applyAlignment="1">
      <alignment horizontal="center"/>
    </xf>
    <xf numFmtId="0" fontId="46" fillId="0" borderId="96" xfId="845" applyFont="1" applyFill="1" applyBorder="1" applyAlignment="1">
      <alignment horizontal="center" vertical="center"/>
    </xf>
    <xf numFmtId="0" fontId="46" fillId="0" borderId="88" xfId="845" applyNumberFormat="1" applyFont="1" applyFill="1" applyBorder="1" applyAlignment="1">
      <alignment horizontal="left" vertical="center"/>
    </xf>
    <xf numFmtId="4" fontId="46" fillId="0" borderId="96" xfId="845" applyNumberFormat="1" applyFont="1" applyFill="1" applyBorder="1" applyAlignment="1">
      <alignment horizontal="center" vertical="center"/>
    </xf>
    <xf numFmtId="0" fontId="44" fillId="0" borderId="95" xfId="845" applyFont="1" applyFill="1" applyBorder="1" applyAlignment="1">
      <alignment horizontal="center"/>
    </xf>
    <xf numFmtId="0" fontId="46" fillId="0" borderId="97" xfId="845" applyNumberFormat="1" applyFont="1" applyBorder="1" applyAlignment="1">
      <alignment horizontal="center"/>
    </xf>
    <xf numFmtId="44" fontId="46" fillId="0" borderId="97" xfId="847" applyFont="1" applyBorder="1" applyAlignment="1">
      <alignment horizontal="left" vertical="center" wrapText="1"/>
    </xf>
    <xf numFmtId="10" fontId="44" fillId="0" borderId="94" xfId="845" applyNumberFormat="1" applyFont="1" applyBorder="1" applyAlignment="1">
      <alignment horizontal="center"/>
    </xf>
    <xf numFmtId="4" fontId="44" fillId="0" borderId="0" xfId="845" applyNumberFormat="1" applyFont="1"/>
    <xf numFmtId="49" fontId="44" fillId="0" borderId="97" xfId="845" applyNumberFormat="1" applyFont="1" applyBorder="1" applyAlignment="1">
      <alignment horizontal="center"/>
    </xf>
    <xf numFmtId="0" fontId="44" fillId="0" borderId="0" xfId="845" applyNumberFormat="1" applyFont="1" applyBorder="1" applyAlignment="1">
      <alignment horizontal="left" wrapText="1"/>
    </xf>
    <xf numFmtId="44" fontId="44" fillId="0" borderId="97" xfId="847" applyFont="1" applyBorder="1" applyAlignment="1">
      <alignment vertical="center" wrapText="1"/>
    </xf>
    <xf numFmtId="4" fontId="44" fillId="0" borderId="94" xfId="845" applyNumberFormat="1" applyFont="1" applyBorder="1"/>
    <xf numFmtId="9" fontId="44" fillId="0" borderId="0" xfId="848" applyFont="1"/>
    <xf numFmtId="44" fontId="44" fillId="0" borderId="0" xfId="847" applyFont="1" applyBorder="1"/>
    <xf numFmtId="2" fontId="46" fillId="0" borderId="97" xfId="845" applyNumberFormat="1" applyFont="1" applyBorder="1" applyAlignment="1">
      <alignment horizontal="center"/>
    </xf>
    <xf numFmtId="0" fontId="46" fillId="0" borderId="0" xfId="845" applyNumberFormat="1" applyFont="1" applyBorder="1" applyAlignment="1">
      <alignment horizontal="left" wrapText="1"/>
    </xf>
    <xf numFmtId="44" fontId="46" fillId="0" borderId="97" xfId="847" applyFont="1" applyBorder="1" applyAlignment="1">
      <alignment vertical="center" wrapText="1"/>
    </xf>
    <xf numFmtId="10" fontId="44" fillId="0" borderId="94" xfId="845" applyNumberFormat="1" applyFont="1" applyBorder="1" applyAlignment="1">
      <alignment vertical="center"/>
    </xf>
    <xf numFmtId="4" fontId="46" fillId="0" borderId="94" xfId="845" applyNumberFormat="1" applyFont="1" applyBorder="1" applyAlignment="1">
      <alignment vertical="center"/>
    </xf>
    <xf numFmtId="0" fontId="44" fillId="0" borderId="88" xfId="845" applyFont="1" applyBorder="1"/>
    <xf numFmtId="4" fontId="44" fillId="0" borderId="0" xfId="845" applyNumberFormat="1" applyFont="1" applyBorder="1"/>
    <xf numFmtId="10" fontId="44" fillId="0" borderId="0" xfId="845" applyNumberFormat="1" applyFont="1" applyBorder="1"/>
    <xf numFmtId="49" fontId="46" fillId="0" borderId="0" xfId="845" applyNumberFormat="1" applyFont="1" applyFill="1" applyBorder="1" applyAlignment="1">
      <alignment horizontal="center" vertical="center"/>
    </xf>
    <xf numFmtId="0" fontId="50" fillId="0" borderId="0" xfId="849" applyFill="1" applyBorder="1" applyAlignment="1">
      <alignment horizontal="left" vertical="top"/>
    </xf>
    <xf numFmtId="0" fontId="50" fillId="0" borderId="0" xfId="849" applyFill="1" applyBorder="1" applyAlignment="1">
      <alignment horizontal="left" vertical="center"/>
    </xf>
    <xf numFmtId="44" fontId="0" fillId="0" borderId="0" xfId="850" applyFont="1" applyFill="1" applyBorder="1" applyAlignment="1">
      <alignment horizontal="left" vertical="center"/>
    </xf>
    <xf numFmtId="0" fontId="46" fillId="46" borderId="63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44" fontId="46" fillId="0" borderId="66" xfId="81" applyFont="1" applyFill="1" applyBorder="1" applyAlignment="1">
      <alignment horizontal="center" vertical="center"/>
    </xf>
    <xf numFmtId="44" fontId="46" fillId="0" borderId="94" xfId="81" applyFont="1" applyBorder="1" applyAlignment="1">
      <alignment horizontal="center" vertical="center"/>
    </xf>
    <xf numFmtId="43" fontId="46" fillId="48" borderId="94" xfId="1" applyFont="1" applyFill="1" applyBorder="1" applyAlignment="1">
      <alignment horizontal="center" vertical="center"/>
    </xf>
    <xf numFmtId="49" fontId="46" fillId="46" borderId="94" xfId="0" applyNumberFormat="1" applyFont="1" applyFill="1" applyBorder="1" applyAlignment="1">
      <alignment horizontal="center" vertical="center"/>
    </xf>
    <xf numFmtId="181" fontId="48" fillId="0" borderId="94" xfId="0" applyNumberFormat="1" applyFont="1" applyBorder="1" applyAlignment="1">
      <alignment horizontal="center" vertical="center" wrapText="1"/>
    </xf>
    <xf numFmtId="181" fontId="48" fillId="47" borderId="94" xfId="0" applyNumberFormat="1" applyFont="1" applyFill="1" applyBorder="1" applyAlignment="1">
      <alignment horizontal="center" vertical="center" wrapText="1"/>
    </xf>
    <xf numFmtId="44" fontId="51" fillId="45" borderId="61" xfId="81" applyFont="1" applyFill="1" applyBorder="1" applyAlignment="1">
      <alignment horizontal="center" vertical="center" wrapText="1"/>
    </xf>
    <xf numFmtId="183" fontId="44" fillId="0" borderId="0" xfId="0" applyNumberFormat="1" applyFont="1" applyAlignment="1">
      <alignment vertical="center"/>
    </xf>
    <xf numFmtId="44" fontId="46" fillId="0" borderId="94" xfId="81" applyFont="1" applyFill="1" applyBorder="1" applyAlignment="1">
      <alignment horizontal="center" vertical="center"/>
    </xf>
    <xf numFmtId="49" fontId="46" fillId="48" borderId="94" xfId="0" applyNumberFormat="1" applyFont="1" applyFill="1" applyBorder="1" applyAlignment="1">
      <alignment horizontal="center" vertical="center"/>
    </xf>
    <xf numFmtId="1" fontId="46" fillId="48" borderId="94" xfId="0" applyNumberFormat="1" applyFont="1" applyFill="1" applyBorder="1" applyAlignment="1">
      <alignment horizontal="center" vertical="center"/>
    </xf>
    <xf numFmtId="49" fontId="46" fillId="48" borderId="94" xfId="0" applyNumberFormat="1" applyFont="1" applyFill="1" applyBorder="1" applyAlignment="1">
      <alignment vertical="center" wrapText="1"/>
    </xf>
    <xf numFmtId="0" fontId="46" fillId="48" borderId="94" xfId="0" applyFont="1" applyFill="1" applyBorder="1" applyAlignment="1">
      <alignment vertical="center"/>
    </xf>
    <xf numFmtId="1" fontId="46" fillId="46" borderId="94" xfId="0" applyNumberFormat="1" applyFont="1" applyFill="1" applyBorder="1" applyAlignment="1">
      <alignment horizontal="center" vertical="center"/>
    </xf>
    <xf numFmtId="49" fontId="46" fillId="46" borderId="94" xfId="0" applyNumberFormat="1" applyFont="1" applyFill="1" applyBorder="1" applyAlignment="1">
      <alignment horizontal="left" vertical="center"/>
    </xf>
    <xf numFmtId="44" fontId="46" fillId="46" borderId="94" xfId="81" applyFont="1" applyFill="1" applyBorder="1" applyAlignment="1">
      <alignment horizontal="center" vertical="center"/>
    </xf>
    <xf numFmtId="10" fontId="46" fillId="46" borderId="64" xfId="0" applyNumberFormat="1" applyFont="1" applyFill="1" applyBorder="1" applyAlignment="1">
      <alignment horizontal="right" vertical="center"/>
    </xf>
    <xf numFmtId="49" fontId="44" fillId="0" borderId="94" xfId="0" applyNumberFormat="1" applyFont="1" applyFill="1" applyBorder="1" applyAlignment="1">
      <alignment horizontal="center" vertical="center"/>
    </xf>
    <xf numFmtId="1" fontId="44" fillId="0" borderId="94" xfId="0" applyNumberFormat="1" applyFont="1" applyFill="1" applyBorder="1" applyAlignment="1">
      <alignment horizontal="center" vertical="center"/>
    </xf>
    <xf numFmtId="49" fontId="44" fillId="0" borderId="94" xfId="0" applyNumberFormat="1" applyFont="1" applyFill="1" applyBorder="1" applyAlignment="1">
      <alignment horizontal="left" vertical="center" wrapText="1"/>
    </xf>
    <xf numFmtId="0" fontId="44" fillId="0" borderId="94" xfId="0" applyFont="1" applyFill="1" applyBorder="1" applyAlignment="1">
      <alignment horizontal="center" vertical="center" wrapText="1"/>
    </xf>
    <xf numFmtId="4" fontId="44" fillId="0" borderId="94" xfId="0" applyNumberFormat="1" applyFont="1" applyFill="1" applyBorder="1" applyAlignment="1">
      <alignment vertical="center" wrapText="1"/>
    </xf>
    <xf numFmtId="44" fontId="44" fillId="0" borderId="94" xfId="81" applyFont="1" applyFill="1" applyBorder="1" applyAlignment="1">
      <alignment horizontal="right" vertical="center" wrapText="1"/>
    </xf>
    <xf numFmtId="49" fontId="46" fillId="46" borderId="94" xfId="0" applyNumberFormat="1" applyFont="1" applyFill="1" applyBorder="1" applyAlignment="1">
      <alignment horizontal="left" vertical="center" wrapText="1"/>
    </xf>
    <xf numFmtId="0" fontId="46" fillId="46" borderId="94" xfId="0" applyFont="1" applyFill="1" applyBorder="1" applyAlignment="1">
      <alignment horizontal="center" vertical="center" wrapText="1"/>
    </xf>
    <xf numFmtId="4" fontId="46" fillId="46" borderId="94" xfId="0" applyNumberFormat="1" applyFont="1" applyFill="1" applyBorder="1" applyAlignment="1">
      <alignment horizontal="center" vertical="center" wrapText="1"/>
    </xf>
    <xf numFmtId="44" fontId="46" fillId="46" borderId="94" xfId="81" applyFont="1" applyFill="1" applyBorder="1" applyAlignment="1">
      <alignment horizontal="right" vertical="center" wrapText="1"/>
    </xf>
    <xf numFmtId="49" fontId="44" fillId="47" borderId="94" xfId="0" applyNumberFormat="1" applyFont="1" applyFill="1" applyBorder="1" applyAlignment="1">
      <alignment horizontal="left" vertical="center" wrapText="1"/>
    </xf>
    <xf numFmtId="4" fontId="44" fillId="0" borderId="94" xfId="0" applyNumberFormat="1" applyFont="1" applyFill="1" applyBorder="1" applyAlignment="1">
      <alignment horizontal="right" vertical="center" wrapText="1"/>
    </xf>
    <xf numFmtId="49" fontId="44" fillId="47" borderId="65" xfId="0" applyNumberFormat="1" applyFont="1" applyFill="1" applyBorder="1" applyAlignment="1">
      <alignment horizontal="center" vertical="center"/>
    </xf>
    <xf numFmtId="49" fontId="44" fillId="47" borderId="66" xfId="0" applyNumberFormat="1" applyFont="1" applyFill="1" applyBorder="1" applyAlignment="1">
      <alignment horizontal="center" vertical="center"/>
    </xf>
    <xf numFmtId="1" fontId="44" fillId="47" borderId="66" xfId="0" applyNumberFormat="1" applyFont="1" applyFill="1" applyBorder="1" applyAlignment="1">
      <alignment horizontal="center" vertical="center"/>
    </xf>
    <xf numFmtId="49" fontId="44" fillId="47" borderId="66" xfId="0" applyNumberFormat="1" applyFont="1" applyFill="1" applyBorder="1" applyAlignment="1">
      <alignment horizontal="left" vertical="center" wrapText="1"/>
    </xf>
    <xf numFmtId="0" fontId="44" fillId="47" borderId="66" xfId="0" applyFont="1" applyFill="1" applyBorder="1" applyAlignment="1">
      <alignment horizontal="center" vertical="center" wrapText="1"/>
    </xf>
    <xf numFmtId="4" fontId="44" fillId="47" borderId="66" xfId="0" applyNumberFormat="1" applyFont="1" applyFill="1" applyBorder="1" applyAlignment="1">
      <alignment vertical="center" wrapText="1"/>
    </xf>
    <xf numFmtId="181" fontId="48" fillId="47" borderId="66" xfId="0" applyNumberFormat="1" applyFont="1" applyFill="1" applyBorder="1" applyAlignment="1">
      <alignment horizontal="center" vertical="center" wrapText="1"/>
    </xf>
    <xf numFmtId="44" fontId="44" fillId="47" borderId="66" xfId="81" applyFont="1" applyFill="1" applyBorder="1" applyAlignment="1">
      <alignment horizontal="right" vertical="center" wrapText="1"/>
    </xf>
    <xf numFmtId="10" fontId="44" fillId="47" borderId="67" xfId="779" applyNumberFormat="1" applyFont="1" applyFill="1" applyBorder="1" applyAlignment="1">
      <alignment horizontal="right" vertical="center" wrapText="1"/>
    </xf>
    <xf numFmtId="0" fontId="46" fillId="46" borderId="60" xfId="0" applyNumberFormat="1" applyFont="1" applyFill="1" applyBorder="1" applyAlignment="1">
      <alignment horizontal="center" vertical="center"/>
    </xf>
    <xf numFmtId="49" fontId="46" fillId="46" borderId="61" xfId="0" applyNumberFormat="1" applyFont="1" applyFill="1" applyBorder="1" applyAlignment="1">
      <alignment horizontal="center" vertical="center"/>
    </xf>
    <xf numFmtId="1" fontId="46" fillId="46" borderId="61" xfId="0" applyNumberFormat="1" applyFont="1" applyFill="1" applyBorder="1" applyAlignment="1">
      <alignment horizontal="center" vertical="center"/>
    </xf>
    <xf numFmtId="49" fontId="46" fillId="46" borderId="61" xfId="0" applyNumberFormat="1" applyFont="1" applyFill="1" applyBorder="1" applyAlignment="1">
      <alignment horizontal="left" vertical="center" wrapText="1"/>
    </xf>
    <xf numFmtId="0" fontId="46" fillId="46" borderId="61" xfId="0" applyFont="1" applyFill="1" applyBorder="1" applyAlignment="1">
      <alignment horizontal="center" vertical="center" wrapText="1"/>
    </xf>
    <xf numFmtId="4" fontId="46" fillId="46" borderId="61" xfId="0" applyNumberFormat="1" applyFont="1" applyFill="1" applyBorder="1" applyAlignment="1">
      <alignment horizontal="center" vertical="center" wrapText="1"/>
    </xf>
    <xf numFmtId="44" fontId="46" fillId="46" borderId="61" xfId="81" applyFont="1" applyFill="1" applyBorder="1" applyAlignment="1">
      <alignment horizontal="right" vertical="center" wrapText="1"/>
    </xf>
    <xf numFmtId="10" fontId="46" fillId="46" borderId="62" xfId="779" applyNumberFormat="1" applyFont="1" applyFill="1" applyBorder="1" applyAlignment="1">
      <alignment horizontal="right" vertical="center" wrapText="1"/>
    </xf>
    <xf numFmtId="49" fontId="44" fillId="47" borderId="94" xfId="0" applyNumberFormat="1" applyFont="1" applyFill="1" applyBorder="1" applyAlignment="1">
      <alignment horizontal="center" vertical="center"/>
    </xf>
    <xf numFmtId="1" fontId="44" fillId="47" borderId="94" xfId="0" applyNumberFormat="1" applyFont="1" applyFill="1" applyBorder="1" applyAlignment="1">
      <alignment horizontal="center" vertical="center"/>
    </xf>
    <xf numFmtId="0" fontId="44" fillId="47" borderId="94" xfId="0" applyFont="1" applyFill="1" applyBorder="1" applyAlignment="1">
      <alignment horizontal="center" vertical="center" wrapText="1"/>
    </xf>
    <xf numFmtId="4" fontId="44" fillId="47" borderId="94" xfId="0" applyNumberFormat="1" applyFont="1" applyFill="1" applyBorder="1" applyAlignment="1">
      <alignment vertical="center" wrapText="1"/>
    </xf>
    <xf numFmtId="44" fontId="44" fillId="47" borderId="94" xfId="81" applyFont="1" applyFill="1" applyBorder="1" applyAlignment="1">
      <alignment horizontal="right" vertical="center" wrapText="1"/>
    </xf>
    <xf numFmtId="49" fontId="44" fillId="0" borderId="65" xfId="0" applyNumberFormat="1" applyFont="1" applyFill="1" applyBorder="1" applyAlignment="1">
      <alignment horizontal="center" vertical="center"/>
    </xf>
    <xf numFmtId="0" fontId="48" fillId="0" borderId="66" xfId="0" applyFont="1" applyBorder="1" applyAlignment="1">
      <alignment horizontal="center" vertical="center" wrapText="1"/>
    </xf>
    <xf numFmtId="1" fontId="44" fillId="0" borderId="66" xfId="0" applyNumberFormat="1" applyFont="1" applyFill="1" applyBorder="1" applyAlignment="1">
      <alignment horizontal="center" vertical="center"/>
    </xf>
    <xf numFmtId="0" fontId="48" fillId="0" borderId="66" xfId="0" applyNumberFormat="1" applyFont="1" applyBorder="1" applyAlignment="1">
      <alignment horizontal="left" vertical="center" wrapText="1"/>
    </xf>
    <xf numFmtId="0" fontId="44" fillId="0" borderId="66" xfId="0" applyFont="1" applyFill="1" applyBorder="1" applyAlignment="1">
      <alignment horizontal="center" vertical="center" wrapText="1"/>
    </xf>
    <xf numFmtId="4" fontId="44" fillId="0" borderId="66" xfId="0" applyNumberFormat="1" applyFont="1" applyFill="1" applyBorder="1" applyAlignment="1">
      <alignment vertical="center" wrapText="1"/>
    </xf>
    <xf numFmtId="181" fontId="48" fillId="0" borderId="66" xfId="0" applyNumberFormat="1" applyFont="1" applyBorder="1" applyAlignment="1">
      <alignment horizontal="center" vertical="center" wrapText="1"/>
    </xf>
    <xf numFmtId="44" fontId="44" fillId="0" borderId="66" xfId="81" applyFont="1" applyFill="1" applyBorder="1" applyAlignment="1">
      <alignment horizontal="right" vertical="center" wrapText="1"/>
    </xf>
    <xf numFmtId="10" fontId="44" fillId="0" borderId="67" xfId="779" applyNumberFormat="1" applyFont="1" applyFill="1" applyBorder="1" applyAlignment="1">
      <alignment horizontal="right" vertical="center" wrapText="1"/>
    </xf>
    <xf numFmtId="0" fontId="54" fillId="0" borderId="17" xfId="0" applyFont="1" applyBorder="1" applyAlignment="1">
      <alignment horizontal="center" vertical="center"/>
    </xf>
    <xf numFmtId="0" fontId="54" fillId="0" borderId="18" xfId="0" applyFont="1" applyBorder="1" applyAlignment="1">
      <alignment horizontal="center" vertical="center"/>
    </xf>
    <xf numFmtId="0" fontId="54" fillId="0" borderId="19" xfId="0" applyFont="1" applyBorder="1" applyAlignment="1">
      <alignment horizontal="center" vertical="center"/>
    </xf>
    <xf numFmtId="0" fontId="54" fillId="0" borderId="24" xfId="0" applyFont="1" applyBorder="1" applyAlignment="1">
      <alignment horizontal="center" vertical="center"/>
    </xf>
    <xf numFmtId="0" fontId="54" fillId="0" borderId="25" xfId="0" applyFont="1" applyBorder="1" applyAlignment="1">
      <alignment horizontal="center" vertical="center"/>
    </xf>
    <xf numFmtId="0" fontId="54" fillId="0" borderId="26" xfId="0" applyFont="1" applyBorder="1" applyAlignment="1">
      <alignment horizontal="center" vertical="center"/>
    </xf>
    <xf numFmtId="0" fontId="44" fillId="0" borderId="24" xfId="0" applyFont="1" applyBorder="1" applyAlignment="1">
      <alignment horizontal="left" vertical="center"/>
    </xf>
    <xf numFmtId="0" fontId="44" fillId="0" borderId="25" xfId="0" applyFont="1" applyBorder="1" applyAlignment="1">
      <alignment horizontal="left" vertical="center"/>
    </xf>
    <xf numFmtId="0" fontId="44" fillId="0" borderId="74" xfId="0" applyFont="1" applyBorder="1" applyAlignment="1">
      <alignment horizontal="left" vertical="center"/>
    </xf>
    <xf numFmtId="44" fontId="46" fillId="0" borderId="66" xfId="81" applyFont="1" applyFill="1" applyBorder="1" applyAlignment="1">
      <alignment horizontal="center" vertical="center"/>
    </xf>
    <xf numFmtId="44" fontId="46" fillId="0" borderId="67" xfId="81" applyFont="1" applyFill="1" applyBorder="1" applyAlignment="1">
      <alignment horizontal="center" vertical="center"/>
    </xf>
    <xf numFmtId="0" fontId="46" fillId="45" borderId="68" xfId="0" applyFont="1" applyFill="1" applyBorder="1" applyAlignment="1">
      <alignment horizontal="center" vertical="center"/>
    </xf>
    <xf numFmtId="0" fontId="46" fillId="45" borderId="69" xfId="0" applyFont="1" applyFill="1" applyBorder="1" applyAlignment="1">
      <alignment horizontal="center" vertical="center"/>
    </xf>
    <xf numFmtId="0" fontId="46" fillId="45" borderId="70" xfId="0" applyFont="1" applyFill="1" applyBorder="1" applyAlignment="1">
      <alignment horizontal="center" vertical="center"/>
    </xf>
    <xf numFmtId="0" fontId="46" fillId="19" borderId="60" xfId="0" applyFont="1" applyFill="1" applyBorder="1" applyAlignment="1">
      <alignment horizontal="center" vertical="center"/>
    </xf>
    <xf numFmtId="0" fontId="44" fillId="0" borderId="61" xfId="0" applyFont="1" applyBorder="1"/>
    <xf numFmtId="0" fontId="44" fillId="0" borderId="62" xfId="0" applyFont="1" applyBorder="1"/>
    <xf numFmtId="0" fontId="44" fillId="0" borderId="63" xfId="0" applyFont="1" applyBorder="1"/>
    <xf numFmtId="0" fontId="44" fillId="0" borderId="94" xfId="0" applyFont="1" applyBorder="1"/>
    <xf numFmtId="0" fontId="44" fillId="0" borderId="64" xfId="0" applyFont="1" applyBorder="1"/>
    <xf numFmtId="0" fontId="44" fillId="0" borderId="65" xfId="0" applyFont="1" applyBorder="1"/>
    <xf numFmtId="0" fontId="44" fillId="0" borderId="66" xfId="0" applyFont="1" applyBorder="1"/>
    <xf numFmtId="0" fontId="44" fillId="0" borderId="67" xfId="0" applyFont="1" applyBorder="1"/>
    <xf numFmtId="0" fontId="46" fillId="0" borderId="20" xfId="0" applyFont="1" applyBorder="1" applyAlignment="1">
      <alignment horizontal="left" vertical="center" wrapText="1"/>
    </xf>
    <xf numFmtId="0" fontId="46" fillId="0" borderId="0" xfId="0" applyFont="1" applyBorder="1" applyAlignment="1">
      <alignment horizontal="left" vertical="center" wrapText="1"/>
    </xf>
    <xf numFmtId="0" fontId="46" fillId="0" borderId="72" xfId="0" applyFont="1" applyBorder="1" applyAlignment="1">
      <alignment horizontal="center" vertical="center" wrapText="1"/>
    </xf>
    <xf numFmtId="0" fontId="46" fillId="0" borderId="73" xfId="0" applyFont="1" applyBorder="1" applyAlignment="1">
      <alignment horizontal="center" vertical="center" wrapText="1"/>
    </xf>
    <xf numFmtId="0" fontId="46" fillId="0" borderId="94" xfId="0" applyFont="1" applyFill="1" applyBorder="1" applyAlignment="1">
      <alignment horizontal="center" vertical="center" wrapText="1"/>
    </xf>
    <xf numFmtId="0" fontId="46" fillId="0" borderId="64" xfId="0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left" vertical="center"/>
    </xf>
    <xf numFmtId="0" fontId="46" fillId="0" borderId="0" xfId="0" applyFont="1" applyBorder="1" applyAlignment="1">
      <alignment horizontal="left" vertical="center"/>
    </xf>
    <xf numFmtId="0" fontId="46" fillId="0" borderId="2" xfId="0" applyFont="1" applyBorder="1" applyAlignment="1">
      <alignment horizontal="left" vertical="center"/>
    </xf>
    <xf numFmtId="43" fontId="46" fillId="0" borderId="94" xfId="1" applyFont="1" applyFill="1" applyBorder="1" applyAlignment="1">
      <alignment horizontal="center" vertical="center"/>
    </xf>
    <xf numFmtId="43" fontId="46" fillId="0" borderId="64" xfId="1" applyFont="1" applyFill="1" applyBorder="1" applyAlignment="1">
      <alignment horizontal="center" vertical="center"/>
    </xf>
    <xf numFmtId="0" fontId="46" fillId="19" borderId="17" xfId="0" applyFont="1" applyFill="1" applyBorder="1" applyAlignment="1">
      <alignment horizontal="center" vertical="center"/>
    </xf>
    <xf numFmtId="0" fontId="46" fillId="19" borderId="18" xfId="0" applyFont="1" applyFill="1" applyBorder="1" applyAlignment="1">
      <alignment horizontal="center" vertical="center"/>
    </xf>
    <xf numFmtId="0" fontId="46" fillId="19" borderId="19" xfId="0" applyFont="1" applyFill="1" applyBorder="1" applyAlignment="1">
      <alignment horizontal="center" vertical="center"/>
    </xf>
    <xf numFmtId="0" fontId="46" fillId="19" borderId="20" xfId="0" applyFont="1" applyFill="1" applyBorder="1" applyAlignment="1">
      <alignment horizontal="center" vertical="center"/>
    </xf>
    <xf numFmtId="0" fontId="46" fillId="19" borderId="0" xfId="0" applyFont="1" applyFill="1" applyBorder="1" applyAlignment="1">
      <alignment horizontal="center" vertical="center"/>
    </xf>
    <xf numFmtId="0" fontId="46" fillId="19" borderId="21" xfId="0" applyFont="1" applyFill="1" applyBorder="1" applyAlignment="1">
      <alignment horizontal="center" vertical="center"/>
    </xf>
    <xf numFmtId="0" fontId="46" fillId="19" borderId="24" xfId="0" applyFont="1" applyFill="1" applyBorder="1" applyAlignment="1">
      <alignment horizontal="center" vertical="center"/>
    </xf>
    <xf numFmtId="0" fontId="46" fillId="19" borderId="25" xfId="0" applyFont="1" applyFill="1" applyBorder="1" applyAlignment="1">
      <alignment horizontal="center" vertical="center"/>
    </xf>
    <xf numFmtId="0" fontId="46" fillId="19" borderId="26" xfId="0" applyFont="1" applyFill="1" applyBorder="1" applyAlignment="1">
      <alignment horizontal="center" vertical="center"/>
    </xf>
    <xf numFmtId="0" fontId="52" fillId="0" borderId="17" xfId="42" applyFont="1" applyBorder="1" applyAlignment="1">
      <alignment horizontal="center"/>
    </xf>
    <xf numFmtId="0" fontId="52" fillId="0" borderId="18" xfId="42" applyFont="1" applyBorder="1" applyAlignment="1">
      <alignment horizontal="center"/>
    </xf>
    <xf numFmtId="0" fontId="52" fillId="0" borderId="19" xfId="42" applyFont="1" applyBorder="1" applyAlignment="1">
      <alignment horizontal="center"/>
    </xf>
    <xf numFmtId="0" fontId="52" fillId="0" borderId="24" xfId="42" applyFont="1" applyBorder="1" applyAlignment="1">
      <alignment horizontal="center"/>
    </xf>
    <xf numFmtId="0" fontId="52" fillId="0" borderId="25" xfId="42" applyFont="1" applyBorder="1" applyAlignment="1">
      <alignment horizontal="center"/>
    </xf>
    <xf numFmtId="0" fontId="52" fillId="0" borderId="26" xfId="42" applyFont="1" applyBorder="1" applyAlignment="1">
      <alignment horizontal="center"/>
    </xf>
    <xf numFmtId="0" fontId="47" fillId="0" borderId="17" xfId="42" applyNumberFormat="1" applyFont="1" applyFill="1" applyBorder="1" applyAlignment="1">
      <alignment horizontal="left" vertical="center" wrapText="1"/>
    </xf>
    <xf numFmtId="0" fontId="47" fillId="0" borderId="18" xfId="42" applyNumberFormat="1" applyFont="1" applyFill="1" applyBorder="1" applyAlignment="1">
      <alignment horizontal="left" vertical="center" wrapText="1"/>
    </xf>
    <xf numFmtId="0" fontId="47" fillId="0" borderId="19" xfId="42" applyNumberFormat="1" applyFont="1" applyFill="1" applyBorder="1" applyAlignment="1">
      <alignment horizontal="left" vertical="center" wrapText="1"/>
    </xf>
    <xf numFmtId="0" fontId="47" fillId="45" borderId="68" xfId="42" applyFont="1" applyFill="1" applyBorder="1" applyAlignment="1">
      <alignment horizontal="center"/>
    </xf>
    <xf numFmtId="0" fontId="47" fillId="45" borderId="69" xfId="42" applyFont="1" applyFill="1" applyBorder="1" applyAlignment="1">
      <alignment horizontal="center"/>
    </xf>
    <xf numFmtId="0" fontId="47" fillId="45" borderId="70" xfId="42" applyFont="1" applyFill="1" applyBorder="1" applyAlignment="1">
      <alignment horizontal="center"/>
    </xf>
    <xf numFmtId="0" fontId="47" fillId="45" borderId="81" xfId="42" applyFont="1" applyFill="1" applyBorder="1" applyAlignment="1">
      <alignment horizontal="center"/>
    </xf>
    <xf numFmtId="0" fontId="47" fillId="45" borderId="82" xfId="42" applyFont="1" applyFill="1" applyBorder="1" applyAlignment="1">
      <alignment horizontal="center"/>
    </xf>
    <xf numFmtId="0" fontId="47" fillId="45" borderId="83" xfId="42" applyFont="1" applyFill="1" applyBorder="1" applyAlignment="1">
      <alignment horizontal="center"/>
    </xf>
    <xf numFmtId="0" fontId="47" fillId="0" borderId="80" xfId="42" applyFont="1" applyFill="1" applyBorder="1" applyAlignment="1" applyProtection="1">
      <alignment horizontal="center" vertical="center"/>
    </xf>
    <xf numFmtId="0" fontId="47" fillId="0" borderId="29" xfId="42" applyFont="1" applyFill="1" applyBorder="1" applyAlignment="1" applyProtection="1">
      <alignment horizontal="center" vertical="center"/>
    </xf>
    <xf numFmtId="0" fontId="47" fillId="0" borderId="1" xfId="42" applyFont="1" applyFill="1" applyBorder="1" applyAlignment="1" applyProtection="1">
      <alignment horizontal="center" vertical="center" wrapText="1"/>
    </xf>
    <xf numFmtId="0" fontId="47" fillId="0" borderId="0" xfId="42" applyFont="1" applyFill="1" applyBorder="1" applyAlignment="1" applyProtection="1">
      <alignment horizontal="center" vertical="center" wrapText="1"/>
    </xf>
    <xf numFmtId="0" fontId="47" fillId="0" borderId="2" xfId="42" applyFont="1" applyFill="1" applyBorder="1" applyAlignment="1" applyProtection="1">
      <alignment horizontal="center" vertical="center" wrapText="1"/>
    </xf>
    <xf numFmtId="0" fontId="47" fillId="0" borderId="4" xfId="42" applyFont="1" applyFill="1" applyBorder="1" applyAlignment="1" applyProtection="1">
      <alignment horizontal="center" vertical="center" wrapText="1"/>
    </xf>
    <xf numFmtId="0" fontId="47" fillId="0" borderId="5" xfId="42" applyFont="1" applyFill="1" applyBorder="1" applyAlignment="1" applyProtection="1">
      <alignment horizontal="center" vertical="center" wrapText="1"/>
    </xf>
    <xf numFmtId="0" fontId="47" fillId="0" borderId="6" xfId="42" applyFont="1" applyFill="1" applyBorder="1" applyAlignment="1" applyProtection="1">
      <alignment horizontal="center" vertical="center" wrapText="1"/>
    </xf>
    <xf numFmtId="0" fontId="47" fillId="0" borderId="1" xfId="42" applyFont="1" applyFill="1" applyBorder="1" applyAlignment="1" applyProtection="1">
      <alignment horizontal="center" vertical="center"/>
    </xf>
    <xf numFmtId="0" fontId="47" fillId="0" borderId="21" xfId="42" applyFont="1" applyFill="1" applyBorder="1" applyAlignment="1" applyProtection="1">
      <alignment horizontal="center" vertical="center"/>
    </xf>
    <xf numFmtId="0" fontId="47" fillId="0" borderId="4" xfId="42" applyFont="1" applyFill="1" applyBorder="1" applyAlignment="1" applyProtection="1">
      <alignment horizontal="center" vertical="center"/>
    </xf>
    <xf numFmtId="0" fontId="47" fillId="0" borderId="22" xfId="42" applyFont="1" applyFill="1" applyBorder="1" applyAlignment="1" applyProtection="1">
      <alignment horizontal="center" vertical="center"/>
    </xf>
    <xf numFmtId="10" fontId="45" fillId="0" borderId="37" xfId="42" applyNumberFormat="1" applyFont="1" applyFill="1" applyBorder="1" applyAlignment="1" applyProtection="1">
      <alignment horizontal="center" vertical="center"/>
    </xf>
    <xf numFmtId="10" fontId="45" fillId="0" borderId="38" xfId="42" applyNumberFormat="1" applyFont="1" applyFill="1" applyBorder="1" applyAlignment="1" applyProtection="1">
      <alignment horizontal="center" vertical="center"/>
    </xf>
    <xf numFmtId="10" fontId="45" fillId="0" borderId="41" xfId="42" applyNumberFormat="1" applyFont="1" applyFill="1" applyBorder="1" applyAlignment="1" applyProtection="1">
      <alignment horizontal="center" vertical="center"/>
    </xf>
    <xf numFmtId="10" fontId="45" fillId="0" borderId="42" xfId="42" applyNumberFormat="1" applyFont="1" applyFill="1" applyBorder="1" applyAlignment="1" applyProtection="1">
      <alignment horizontal="center" vertical="center"/>
    </xf>
    <xf numFmtId="10" fontId="45" fillId="0" borderId="32" xfId="42" applyNumberFormat="1" applyFont="1" applyFill="1" applyBorder="1" applyAlignment="1" applyProtection="1">
      <alignment horizontal="center" vertical="center"/>
    </xf>
    <xf numFmtId="10" fontId="45" fillId="0" borderId="33" xfId="42" applyNumberFormat="1" applyFont="1" applyFill="1" applyBorder="1" applyAlignment="1" applyProtection="1">
      <alignment horizontal="center" vertical="center"/>
    </xf>
    <xf numFmtId="10" fontId="45" fillId="0" borderId="84" xfId="42" applyNumberFormat="1" applyFont="1" applyFill="1" applyBorder="1" applyAlignment="1" applyProtection="1">
      <alignment horizontal="center" vertical="center"/>
    </xf>
    <xf numFmtId="10" fontId="45" fillId="0" borderId="79" xfId="42" applyNumberFormat="1" applyFont="1" applyFill="1" applyBorder="1" applyAlignment="1" applyProtection="1">
      <alignment horizontal="center" vertical="center"/>
    </xf>
    <xf numFmtId="10" fontId="45" fillId="0" borderId="28" xfId="42" applyNumberFormat="1" applyFont="1" applyFill="1" applyBorder="1" applyAlignment="1" applyProtection="1">
      <alignment horizontal="center" vertical="center"/>
    </xf>
    <xf numFmtId="0" fontId="45" fillId="0" borderId="0" xfId="42" applyFont="1" applyBorder="1" applyAlignment="1">
      <alignment horizontal="center"/>
    </xf>
    <xf numFmtId="0" fontId="45" fillId="0" borderId="71" xfId="42" applyFont="1" applyFill="1" applyBorder="1" applyAlignment="1">
      <alignment horizontal="center"/>
    </xf>
    <xf numFmtId="0" fontId="45" fillId="0" borderId="78" xfId="42" applyFont="1" applyFill="1" applyBorder="1" applyAlignment="1">
      <alignment horizontal="center"/>
    </xf>
    <xf numFmtId="0" fontId="45" fillId="0" borderId="27" xfId="42" applyFont="1" applyFill="1" applyBorder="1" applyAlignment="1">
      <alignment horizontal="center"/>
    </xf>
    <xf numFmtId="173" fontId="47" fillId="0" borderId="18" xfId="42" applyNumberFormat="1" applyFont="1" applyFill="1" applyBorder="1" applyAlignment="1">
      <alignment horizontal="center"/>
    </xf>
    <xf numFmtId="173" fontId="44" fillId="0" borderId="49" xfId="80" applyNumberFormat="1" applyFont="1" applyFill="1" applyBorder="1" applyAlignment="1">
      <alignment horizontal="center"/>
    </xf>
    <xf numFmtId="173" fontId="44" fillId="0" borderId="41" xfId="80" applyNumberFormat="1" applyFont="1" applyFill="1" applyBorder="1" applyAlignment="1">
      <alignment horizontal="center"/>
    </xf>
    <xf numFmtId="173" fontId="44" fillId="0" borderId="50" xfId="80" applyNumberFormat="1" applyFont="1" applyFill="1" applyBorder="1" applyAlignment="1">
      <alignment horizontal="center"/>
    </xf>
    <xf numFmtId="173" fontId="44" fillId="0" borderId="47" xfId="80" applyNumberFormat="1" applyFont="1" applyFill="1" applyBorder="1" applyAlignment="1">
      <alignment horizontal="center"/>
    </xf>
    <xf numFmtId="173" fontId="44" fillId="0" borderId="37" xfId="80" applyNumberFormat="1" applyFont="1" applyFill="1" applyBorder="1" applyAlignment="1">
      <alignment horizontal="center"/>
    </xf>
    <xf numFmtId="173" fontId="44" fillId="0" borderId="48" xfId="80" applyNumberFormat="1" applyFont="1" applyFill="1" applyBorder="1" applyAlignment="1">
      <alignment horizontal="center"/>
    </xf>
    <xf numFmtId="173" fontId="44" fillId="0" borderId="45" xfId="80" applyNumberFormat="1" applyFont="1" applyFill="1" applyBorder="1" applyAlignment="1">
      <alignment horizontal="center"/>
    </xf>
    <xf numFmtId="0" fontId="45" fillId="0" borderId="32" xfId="42" applyFont="1" applyFill="1" applyBorder="1"/>
    <xf numFmtId="0" fontId="45" fillId="0" borderId="46" xfId="42" applyFont="1" applyFill="1" applyBorder="1"/>
    <xf numFmtId="0" fontId="53" fillId="0" borderId="17" xfId="845" applyFont="1" applyBorder="1" applyAlignment="1">
      <alignment horizontal="center"/>
    </xf>
    <xf numFmtId="0" fontId="53" fillId="0" borderId="18" xfId="845" applyFont="1" applyBorder="1" applyAlignment="1">
      <alignment horizontal="center"/>
    </xf>
    <xf numFmtId="0" fontId="53" fillId="0" borderId="19" xfId="845" applyFont="1" applyBorder="1" applyAlignment="1">
      <alignment horizontal="center"/>
    </xf>
    <xf numFmtId="0" fontId="53" fillId="0" borderId="24" xfId="845" applyFont="1" applyBorder="1" applyAlignment="1">
      <alignment horizontal="center"/>
    </xf>
    <xf numFmtId="0" fontId="53" fillId="0" borderId="25" xfId="845" applyFont="1" applyBorder="1" applyAlignment="1">
      <alignment horizontal="center"/>
    </xf>
    <xf numFmtId="0" fontId="53" fillId="0" borderId="26" xfId="845" applyFont="1" applyBorder="1" applyAlignment="1">
      <alignment horizontal="center"/>
    </xf>
    <xf numFmtId="0" fontId="46" fillId="0" borderId="98" xfId="845" applyFont="1" applyBorder="1" applyAlignment="1">
      <alignment horizontal="center" vertical="center"/>
    </xf>
    <xf numFmtId="0" fontId="46" fillId="0" borderId="99" xfId="845" applyFont="1" applyBorder="1" applyAlignment="1">
      <alignment horizontal="center" vertical="center"/>
    </xf>
    <xf numFmtId="0" fontId="46" fillId="0" borderId="95" xfId="845" applyFont="1" applyBorder="1" applyAlignment="1">
      <alignment horizontal="center" vertical="center"/>
    </xf>
    <xf numFmtId="0" fontId="46" fillId="0" borderId="98" xfId="845" applyFont="1" applyBorder="1" applyAlignment="1">
      <alignment horizontal="center"/>
    </xf>
    <xf numFmtId="0" fontId="46" fillId="0" borderId="99" xfId="845" applyFont="1" applyBorder="1" applyAlignment="1">
      <alignment horizontal="center"/>
    </xf>
    <xf numFmtId="0" fontId="46" fillId="0" borderId="95" xfId="845" applyFont="1" applyBorder="1" applyAlignment="1">
      <alignment horizontal="center"/>
    </xf>
    <xf numFmtId="4" fontId="44" fillId="0" borderId="0" xfId="845" applyNumberFormat="1" applyFont="1" applyBorder="1" applyAlignment="1">
      <alignment horizontal="center"/>
    </xf>
    <xf numFmtId="0" fontId="46" fillId="19" borderId="1" xfId="845" applyFont="1" applyFill="1" applyBorder="1" applyAlignment="1">
      <alignment horizontal="center" vertical="center"/>
    </xf>
    <xf numFmtId="0" fontId="46" fillId="19" borderId="0" xfId="845" applyFont="1" applyFill="1" applyBorder="1" applyAlignment="1">
      <alignment horizontal="center" vertical="center"/>
    </xf>
    <xf numFmtId="0" fontId="46" fillId="19" borderId="2" xfId="845" applyFont="1" applyFill="1" applyBorder="1" applyAlignment="1">
      <alignment horizontal="center" vertical="center"/>
    </xf>
    <xf numFmtId="0" fontId="46" fillId="19" borderId="89" xfId="845" applyFont="1" applyFill="1" applyBorder="1" applyAlignment="1">
      <alignment horizontal="center" vertical="center"/>
    </xf>
    <xf numFmtId="0" fontId="46" fillId="19" borderId="25" xfId="845" applyFont="1" applyFill="1" applyBorder="1" applyAlignment="1">
      <alignment horizontal="center" vertical="center"/>
    </xf>
    <xf numFmtId="0" fontId="46" fillId="19" borderId="74" xfId="845" applyFont="1" applyFill="1" applyBorder="1" applyAlignment="1">
      <alignment horizontal="center" vertical="center"/>
    </xf>
    <xf numFmtId="0" fontId="44" fillId="0" borderId="90" xfId="845" applyFont="1" applyBorder="1" applyAlignment="1">
      <alignment horizontal="left" vertical="center"/>
    </xf>
    <xf numFmtId="0" fontId="44" fillId="0" borderId="18" xfId="845" applyFont="1" applyBorder="1" applyAlignment="1">
      <alignment horizontal="left" vertical="center"/>
    </xf>
    <xf numFmtId="0" fontId="44" fillId="0" borderId="91" xfId="845" applyFont="1" applyBorder="1" applyAlignment="1">
      <alignment horizontal="left" vertical="center"/>
    </xf>
    <xf numFmtId="0" fontId="44" fillId="0" borderId="1" xfId="845" applyFont="1" applyBorder="1" applyAlignment="1">
      <alignment horizontal="left" vertical="center"/>
    </xf>
    <xf numFmtId="0" fontId="44" fillId="0" borderId="0" xfId="845" applyFont="1" applyBorder="1" applyAlignment="1">
      <alignment horizontal="left" vertical="center"/>
    </xf>
    <xf numFmtId="0" fontId="44" fillId="0" borderId="2" xfId="845" applyFont="1" applyBorder="1" applyAlignment="1">
      <alignment horizontal="left" vertical="center"/>
    </xf>
    <xf numFmtId="0" fontId="44" fillId="0" borderId="89" xfId="845" applyFont="1" applyBorder="1" applyAlignment="1">
      <alignment horizontal="left" vertical="center"/>
    </xf>
    <xf numFmtId="0" fontId="44" fillId="0" borderId="25" xfId="845" applyFont="1" applyBorder="1" applyAlignment="1">
      <alignment horizontal="left" vertical="center"/>
    </xf>
    <xf numFmtId="43" fontId="46" fillId="18" borderId="92" xfId="846" applyFont="1" applyFill="1" applyBorder="1" applyAlignment="1">
      <alignment horizontal="center" vertical="center"/>
    </xf>
    <xf numFmtId="43" fontId="46" fillId="18" borderId="69" xfId="846" applyFont="1" applyFill="1" applyBorder="1" applyAlignment="1">
      <alignment horizontal="center" vertical="center"/>
    </xf>
    <xf numFmtId="43" fontId="46" fillId="18" borderId="93" xfId="846" applyFont="1" applyFill="1" applyBorder="1" applyAlignment="1">
      <alignment horizontal="center" vertical="center"/>
    </xf>
    <xf numFmtId="0" fontId="46" fillId="18" borderId="72" xfId="845" applyFont="1" applyFill="1" applyBorder="1" applyAlignment="1">
      <alignment horizontal="center" vertical="center"/>
    </xf>
    <xf numFmtId="0" fontId="46" fillId="18" borderId="94" xfId="845" applyFont="1" applyFill="1" applyBorder="1" applyAlignment="1">
      <alignment horizontal="center" vertical="center"/>
    </xf>
    <xf numFmtId="4" fontId="46" fillId="18" borderId="72" xfId="845" applyNumberFormat="1" applyFont="1" applyFill="1" applyBorder="1" applyAlignment="1">
      <alignment horizontal="center" vertical="center"/>
    </xf>
    <xf numFmtId="4" fontId="46" fillId="18" borderId="94" xfId="845" applyNumberFormat="1" applyFont="1" applyFill="1" applyBorder="1" applyAlignment="1">
      <alignment horizontal="center" vertical="center"/>
    </xf>
    <xf numFmtId="0" fontId="44" fillId="18" borderId="4" xfId="845" applyFont="1" applyFill="1" applyBorder="1" applyAlignment="1">
      <alignment horizontal="center"/>
    </xf>
    <xf numFmtId="0" fontId="44" fillId="18" borderId="5" xfId="845" applyFont="1" applyFill="1" applyBorder="1" applyAlignment="1">
      <alignment horizontal="center"/>
    </xf>
    <xf numFmtId="0" fontId="44" fillId="18" borderId="6" xfId="845" applyFont="1" applyFill="1" applyBorder="1" applyAlignment="1">
      <alignment horizontal="center"/>
    </xf>
  </cellXfs>
  <cellStyles count="851">
    <cellStyle name="12" xfId="83"/>
    <cellStyle name="20% - Ênfase1 2" xfId="3"/>
    <cellStyle name="20% - Ênfase1 2 2" xfId="84"/>
    <cellStyle name="20% - Ênfase1 2 3" xfId="85"/>
    <cellStyle name="20% - Ênfase1 2 4" xfId="86"/>
    <cellStyle name="20% - Ênfase1 2 5" xfId="87"/>
    <cellStyle name="20% - Ênfase1 3" xfId="88"/>
    <cellStyle name="20% - Ênfase1 3 2" xfId="89"/>
    <cellStyle name="20% - Ênfase1 4" xfId="90"/>
    <cellStyle name="20% - Ênfase1 4 2" xfId="91"/>
    <cellStyle name="20% - Ênfase1 5" xfId="92"/>
    <cellStyle name="20% - Ênfase1 5 2" xfId="93"/>
    <cellStyle name="20% - Ênfase1 6" xfId="94"/>
    <cellStyle name="20% - Ênfase2 2" xfId="4"/>
    <cellStyle name="20% - Ênfase2 2 2" xfId="95"/>
    <cellStyle name="20% - Ênfase2 2 3" xfId="96"/>
    <cellStyle name="20% - Ênfase2 2 4" xfId="97"/>
    <cellStyle name="20% - Ênfase2 2 5" xfId="98"/>
    <cellStyle name="20% - Ênfase2 3" xfId="99"/>
    <cellStyle name="20% - Ênfase2 3 2" xfId="100"/>
    <cellStyle name="20% - Ênfase2 4" xfId="101"/>
    <cellStyle name="20% - Ênfase2 4 2" xfId="102"/>
    <cellStyle name="20% - Ênfase2 5" xfId="103"/>
    <cellStyle name="20% - Ênfase2 5 2" xfId="104"/>
    <cellStyle name="20% - Ênfase2 6" xfId="105"/>
    <cellStyle name="20% - Ênfase3 2" xfId="5"/>
    <cellStyle name="20% - Ênfase3 2 2" xfId="106"/>
    <cellStyle name="20% - Ênfase3 2 3" xfId="107"/>
    <cellStyle name="20% - Ênfase3 2 4" xfId="108"/>
    <cellStyle name="20% - Ênfase3 2 5" xfId="109"/>
    <cellStyle name="20% - Ênfase3 3" xfId="110"/>
    <cellStyle name="20% - Ênfase3 3 2" xfId="111"/>
    <cellStyle name="20% - Ênfase3 4" xfId="112"/>
    <cellStyle name="20% - Ênfase3 4 2" xfId="113"/>
    <cellStyle name="20% - Ênfase3 5" xfId="114"/>
    <cellStyle name="20% - Ênfase3 5 2" xfId="115"/>
    <cellStyle name="20% - Ênfase3 6" xfId="116"/>
    <cellStyle name="20% - Ênfase4 2" xfId="6"/>
    <cellStyle name="20% - Ênfase4 2 2" xfId="117"/>
    <cellStyle name="20% - Ênfase4 2 3" xfId="118"/>
    <cellStyle name="20% - Ênfase4 2 4" xfId="119"/>
    <cellStyle name="20% - Ênfase4 2 5" xfId="120"/>
    <cellStyle name="20% - Ênfase4 3" xfId="121"/>
    <cellStyle name="20% - Ênfase4 3 2" xfId="122"/>
    <cellStyle name="20% - Ênfase4 4" xfId="123"/>
    <cellStyle name="20% - Ênfase4 4 2" xfId="124"/>
    <cellStyle name="20% - Ênfase4 5" xfId="125"/>
    <cellStyle name="20% - Ênfase4 5 2" xfId="126"/>
    <cellStyle name="20% - Ênfase4 6" xfId="127"/>
    <cellStyle name="20% - Ênfase5 2" xfId="7"/>
    <cellStyle name="20% - Ênfase5 2 2" xfId="128"/>
    <cellStyle name="20% - Ênfase5 2 3" xfId="129"/>
    <cellStyle name="20% - Ênfase5 2 4" xfId="130"/>
    <cellStyle name="20% - Ênfase5 2 5" xfId="131"/>
    <cellStyle name="20% - Ênfase5 3" xfId="132"/>
    <cellStyle name="20% - Ênfase5 3 2" xfId="133"/>
    <cellStyle name="20% - Ênfase5 4" xfId="134"/>
    <cellStyle name="20% - Ênfase5 4 2" xfId="135"/>
    <cellStyle name="20% - Ênfase5 5" xfId="136"/>
    <cellStyle name="20% - Ênfase5 5 2" xfId="137"/>
    <cellStyle name="20% - Ênfase5 6" xfId="138"/>
    <cellStyle name="20% - Ênfase6 2" xfId="8"/>
    <cellStyle name="20% - Ênfase6 2 2" xfId="139"/>
    <cellStyle name="20% - Ênfase6 2 3" xfId="140"/>
    <cellStyle name="20% - Ênfase6 2 4" xfId="141"/>
    <cellStyle name="20% - Ênfase6 2 5" xfId="142"/>
    <cellStyle name="20% - Ênfase6 3" xfId="143"/>
    <cellStyle name="20% - Ênfase6 3 2" xfId="144"/>
    <cellStyle name="20% - Ênfase6 4" xfId="145"/>
    <cellStyle name="20% - Ênfase6 4 2" xfId="146"/>
    <cellStyle name="20% - Ênfase6 5" xfId="147"/>
    <cellStyle name="20% - Ênfase6 5 2" xfId="148"/>
    <cellStyle name="20% - Ênfase6 6" xfId="149"/>
    <cellStyle name="40% - Ênfase1 2" xfId="9"/>
    <cellStyle name="40% - Ênfase1 2 2" xfId="150"/>
    <cellStyle name="40% - Ênfase1 2 3" xfId="151"/>
    <cellStyle name="40% - Ênfase1 2 4" xfId="152"/>
    <cellStyle name="40% - Ênfase1 2 5" xfId="153"/>
    <cellStyle name="40% - Ênfase1 3" xfId="154"/>
    <cellStyle name="40% - Ênfase1 3 2" xfId="155"/>
    <cellStyle name="40% - Ênfase1 4" xfId="156"/>
    <cellStyle name="40% - Ênfase1 4 2" xfId="157"/>
    <cellStyle name="40% - Ênfase1 5" xfId="158"/>
    <cellStyle name="40% - Ênfase1 5 2" xfId="159"/>
    <cellStyle name="40% - Ênfase1 6" xfId="160"/>
    <cellStyle name="40% - Ênfase2 2" xfId="10"/>
    <cellStyle name="40% - Ênfase2 2 2" xfId="161"/>
    <cellStyle name="40% - Ênfase2 2 3" xfId="162"/>
    <cellStyle name="40% - Ênfase2 2 4" xfId="163"/>
    <cellStyle name="40% - Ênfase2 2 5" xfId="164"/>
    <cellStyle name="40% - Ênfase2 3" xfId="165"/>
    <cellStyle name="40% - Ênfase2 3 2" xfId="166"/>
    <cellStyle name="40% - Ênfase2 4" xfId="167"/>
    <cellStyle name="40% - Ênfase2 4 2" xfId="168"/>
    <cellStyle name="40% - Ênfase2 5" xfId="169"/>
    <cellStyle name="40% - Ênfase2 5 2" xfId="170"/>
    <cellStyle name="40% - Ênfase2 6" xfId="171"/>
    <cellStyle name="40% - Ênfase3 2" xfId="11"/>
    <cellStyle name="40% - Ênfase3 2 2" xfId="172"/>
    <cellStyle name="40% - Ênfase3 2 3" xfId="173"/>
    <cellStyle name="40% - Ênfase3 2 4" xfId="174"/>
    <cellStyle name="40% - Ênfase3 2 5" xfId="175"/>
    <cellStyle name="40% - Ênfase3 3" xfId="176"/>
    <cellStyle name="40% - Ênfase3 3 2" xfId="177"/>
    <cellStyle name="40% - Ênfase3 4" xfId="178"/>
    <cellStyle name="40% - Ênfase3 4 2" xfId="179"/>
    <cellStyle name="40% - Ênfase3 5" xfId="180"/>
    <cellStyle name="40% - Ênfase3 5 2" xfId="181"/>
    <cellStyle name="40% - Ênfase3 6" xfId="182"/>
    <cellStyle name="40% - Ênfase4 2" xfId="12"/>
    <cellStyle name="40% - Ênfase4 2 2" xfId="183"/>
    <cellStyle name="40% - Ênfase4 2 3" xfId="184"/>
    <cellStyle name="40% - Ênfase4 2 4" xfId="185"/>
    <cellStyle name="40% - Ênfase4 2 5" xfId="186"/>
    <cellStyle name="40% - Ênfase4 3" xfId="187"/>
    <cellStyle name="40% - Ênfase4 3 2" xfId="188"/>
    <cellStyle name="40% - Ênfase4 4" xfId="189"/>
    <cellStyle name="40% - Ênfase4 4 2" xfId="190"/>
    <cellStyle name="40% - Ênfase4 5" xfId="191"/>
    <cellStyle name="40% - Ênfase4 5 2" xfId="192"/>
    <cellStyle name="40% - Ênfase4 6" xfId="193"/>
    <cellStyle name="40% - Ênfase5 2" xfId="13"/>
    <cellStyle name="40% - Ênfase5 2 2" xfId="194"/>
    <cellStyle name="40% - Ênfase5 2 3" xfId="195"/>
    <cellStyle name="40% - Ênfase5 2 4" xfId="196"/>
    <cellStyle name="40% - Ênfase5 2 5" xfId="197"/>
    <cellStyle name="40% - Ênfase5 3" xfId="198"/>
    <cellStyle name="40% - Ênfase5 3 2" xfId="199"/>
    <cellStyle name="40% - Ênfase5 4" xfId="200"/>
    <cellStyle name="40% - Ênfase5 4 2" xfId="201"/>
    <cellStyle name="40% - Ênfase5 5" xfId="202"/>
    <cellStyle name="40% - Ênfase5 5 2" xfId="203"/>
    <cellStyle name="40% - Ênfase5 6" xfId="204"/>
    <cellStyle name="40% - Ênfase6 2" xfId="14"/>
    <cellStyle name="40% - Ênfase6 2 2" xfId="205"/>
    <cellStyle name="40% - Ênfase6 2 3" xfId="206"/>
    <cellStyle name="40% - Ênfase6 2 4" xfId="207"/>
    <cellStyle name="40% - Ênfase6 2 5" xfId="208"/>
    <cellStyle name="40% - Ênfase6 3" xfId="209"/>
    <cellStyle name="40% - Ênfase6 3 2" xfId="210"/>
    <cellStyle name="40% - Ênfase6 4" xfId="211"/>
    <cellStyle name="40% - Ênfase6 4 2" xfId="212"/>
    <cellStyle name="40% - Ênfase6 5" xfId="213"/>
    <cellStyle name="40% - Ênfase6 5 2" xfId="214"/>
    <cellStyle name="40% - Ênfase6 6" xfId="215"/>
    <cellStyle name="60% - Ênfase1 2" xfId="15"/>
    <cellStyle name="60% - Ênfase1 3" xfId="216"/>
    <cellStyle name="60% - Ênfase1 4" xfId="217"/>
    <cellStyle name="60% - Ênfase1 5" xfId="218"/>
    <cellStyle name="60% - Ênfase2 2" xfId="16"/>
    <cellStyle name="60% - Ênfase2 3" xfId="219"/>
    <cellStyle name="60% - Ênfase2 4" xfId="220"/>
    <cellStyle name="60% - Ênfase2 5" xfId="221"/>
    <cellStyle name="60% - Ênfase3 2" xfId="17"/>
    <cellStyle name="60% - Ênfase3 3" xfId="222"/>
    <cellStyle name="60% - Ênfase3 4" xfId="223"/>
    <cellStyle name="60% - Ênfase3 5" xfId="224"/>
    <cellStyle name="60% - Ênfase4 2" xfId="18"/>
    <cellStyle name="60% - Ênfase4 3" xfId="225"/>
    <cellStyle name="60% - Ênfase4 4" xfId="226"/>
    <cellStyle name="60% - Ênfase4 5" xfId="227"/>
    <cellStyle name="60% - Ênfase5 2" xfId="19"/>
    <cellStyle name="60% - Ênfase5 3" xfId="228"/>
    <cellStyle name="60% - Ênfase5 4" xfId="229"/>
    <cellStyle name="60% - Ênfase5 5" xfId="230"/>
    <cellStyle name="60% - Ênfase6 2" xfId="20"/>
    <cellStyle name="60% - Ênfase6 3" xfId="231"/>
    <cellStyle name="60% - Ênfase6 4" xfId="232"/>
    <cellStyle name="60% - Ênfase6 5" xfId="233"/>
    <cellStyle name="Bom 2" xfId="21"/>
    <cellStyle name="Bom 3" xfId="234"/>
    <cellStyle name="Bom 4" xfId="235"/>
    <cellStyle name="Bom 5" xfId="236"/>
    <cellStyle name="Cálculo 2" xfId="22"/>
    <cellStyle name="Cálculo 2 2" xfId="237"/>
    <cellStyle name="Cálculo 2 3" xfId="238"/>
    <cellStyle name="Cálculo 2 4" xfId="782"/>
    <cellStyle name="Cálculo 3" xfId="239"/>
    <cellStyle name="Cálculo 3 2" xfId="240"/>
    <cellStyle name="Cálculo 3 3" xfId="241"/>
    <cellStyle name="Cálculo 4" xfId="242"/>
    <cellStyle name="Cálculo 4 2" xfId="243"/>
    <cellStyle name="Cálculo 4 3" xfId="244"/>
    <cellStyle name="Cálculo 5" xfId="245"/>
    <cellStyle name="Cálculo 5 2" xfId="246"/>
    <cellStyle name="Cálculo 5 3" xfId="247"/>
    <cellStyle name="Célula de Verificação 2" xfId="23"/>
    <cellStyle name="Célula de Verificação 3" xfId="248"/>
    <cellStyle name="Célula de Verificação 4" xfId="249"/>
    <cellStyle name="Célula de Verificação 5" xfId="250"/>
    <cellStyle name="Célula Vinculada 2" xfId="24"/>
    <cellStyle name="Célula Vinculada 3" xfId="251"/>
    <cellStyle name="Célula Vinculada 4" xfId="252"/>
    <cellStyle name="Célula Vinculada 5" xfId="253"/>
    <cellStyle name="Ênfase1 2" xfId="25"/>
    <cellStyle name="Ênfase1 3" xfId="254"/>
    <cellStyle name="Ênfase1 4" xfId="255"/>
    <cellStyle name="Ênfase1 5" xfId="256"/>
    <cellStyle name="Ênfase2 2" xfId="26"/>
    <cellStyle name="Ênfase2 3" xfId="257"/>
    <cellStyle name="Ênfase2 4" xfId="258"/>
    <cellStyle name="Ênfase2 5" xfId="259"/>
    <cellStyle name="Ênfase3 2" xfId="27"/>
    <cellStyle name="Ênfase3 3" xfId="260"/>
    <cellStyle name="Ênfase3 4" xfId="261"/>
    <cellStyle name="Ênfase3 5" xfId="262"/>
    <cellStyle name="Ênfase4 2" xfId="28"/>
    <cellStyle name="Ênfase4 3" xfId="263"/>
    <cellStyle name="Ênfase4 4" xfId="264"/>
    <cellStyle name="Ênfase4 5" xfId="265"/>
    <cellStyle name="Ênfase5 2" xfId="29"/>
    <cellStyle name="Ênfase5 3" xfId="266"/>
    <cellStyle name="Ênfase5 4" xfId="267"/>
    <cellStyle name="Ênfase5 5" xfId="268"/>
    <cellStyle name="Ênfase6 2" xfId="30"/>
    <cellStyle name="Ênfase6 3" xfId="269"/>
    <cellStyle name="Ênfase6 4" xfId="270"/>
    <cellStyle name="Ênfase6 5" xfId="271"/>
    <cellStyle name="Entrada 2" xfId="31"/>
    <cellStyle name="Entrada 2 2" xfId="272"/>
    <cellStyle name="Entrada 2 3" xfId="273"/>
    <cellStyle name="Entrada 2 4" xfId="783"/>
    <cellStyle name="Entrada 3" xfId="274"/>
    <cellStyle name="Entrada 3 2" xfId="275"/>
    <cellStyle name="Entrada 3 3" xfId="276"/>
    <cellStyle name="Entrada 4" xfId="277"/>
    <cellStyle name="Entrada 4 2" xfId="278"/>
    <cellStyle name="Entrada 4 3" xfId="279"/>
    <cellStyle name="Entrada 5" xfId="280"/>
    <cellStyle name="Entrada 5 2" xfId="281"/>
    <cellStyle name="Entrada 5 3" xfId="282"/>
    <cellStyle name="Euro" xfId="283"/>
    <cellStyle name="Euro 2" xfId="284"/>
    <cellStyle name="Euro 3" xfId="285"/>
    <cellStyle name="Euro 4" xfId="286"/>
    <cellStyle name="Euro 5" xfId="287"/>
    <cellStyle name="Excel Built-in Excel Built-in Excel Built-in Normal 3" xfId="288"/>
    <cellStyle name="Excel Built-in Excel Built-in Excel Built-in Normal 4 2" xfId="289"/>
    <cellStyle name="Excel Built-in Excel Built-in Excel Built-in Porcentagem 2" xfId="290"/>
    <cellStyle name="Excel Built-in Excel Built-in Excel Built-in Porcentagem 3" xfId="291"/>
    <cellStyle name="Excel Built-in Excel Built-in Excel Built-in Porcentagem 3 2" xfId="292"/>
    <cellStyle name="Excel Built-in Excel Built-in Excel Built-in TableStyleLight1" xfId="293"/>
    <cellStyle name="Excel Built-in Excel Built-in TableStyleLight1" xfId="294"/>
    <cellStyle name="Excel_BuiltIn_20% - Ênfase1 1" xfId="295"/>
    <cellStyle name="Followed Hyperlink" xfId="32"/>
    <cellStyle name="Incorreto 2" xfId="33"/>
    <cellStyle name="Incorreto 3" xfId="296"/>
    <cellStyle name="Incorreto 4" xfId="297"/>
    <cellStyle name="Incorreto 5" xfId="298"/>
    <cellStyle name="Indefinido" xfId="299"/>
    <cellStyle name="Millares [0]_WDM-1" xfId="34"/>
    <cellStyle name="Millares_WDM-1" xfId="35"/>
    <cellStyle name="Moeda" xfId="81" builtinId="4"/>
    <cellStyle name="Moeda 2" xfId="36"/>
    <cellStyle name="Moeda 2 2" xfId="300"/>
    <cellStyle name="Moeda 2 2 2" xfId="301"/>
    <cellStyle name="Moeda 2 2 3" xfId="302"/>
    <cellStyle name="Moeda 2 2 4" xfId="303"/>
    <cellStyle name="Moeda 2 2 5" xfId="304"/>
    <cellStyle name="Moeda 2 3" xfId="305"/>
    <cellStyle name="Moeda 2 3 2" xfId="306"/>
    <cellStyle name="Moeda 2 4" xfId="307"/>
    <cellStyle name="Moeda 2 5" xfId="308"/>
    <cellStyle name="Moeda 2 6" xfId="309"/>
    <cellStyle name="Moeda 3" xfId="37"/>
    <cellStyle name="Moeda 4" xfId="38"/>
    <cellStyle name="Moeda 5" xfId="80"/>
    <cellStyle name="Moeda 6" xfId="780"/>
    <cellStyle name="Moeda 7" xfId="784"/>
    <cellStyle name="Moeda 8" xfId="847"/>
    <cellStyle name="Moeda 9" xfId="850"/>
    <cellStyle name="Moneda [0]_WDM-1" xfId="39"/>
    <cellStyle name="Moneda_WDM-1" xfId="40"/>
    <cellStyle name="Neutra 2" xfId="41"/>
    <cellStyle name="Neutra 3" xfId="310"/>
    <cellStyle name="Neutra 4" xfId="311"/>
    <cellStyle name="Neutra 5" xfId="312"/>
    <cellStyle name="Normal" xfId="0" builtinId="0"/>
    <cellStyle name="Normal 10" xfId="313"/>
    <cellStyle name="Normal 10 2" xfId="314"/>
    <cellStyle name="Normal 10 7" xfId="315"/>
    <cellStyle name="Normal 11" xfId="316"/>
    <cellStyle name="Normal 11 2" xfId="317"/>
    <cellStyle name="Normal 12" xfId="318"/>
    <cellStyle name="Normal 12 2" xfId="319"/>
    <cellStyle name="Normal 12 6" xfId="320"/>
    <cellStyle name="Normal 13" xfId="321"/>
    <cellStyle name="Normal 13 2" xfId="322"/>
    <cellStyle name="Normal 13 3" xfId="323"/>
    <cellStyle name="Normal 13 4" xfId="324"/>
    <cellStyle name="Normal 13 5" xfId="325"/>
    <cellStyle name="Normal 14" xfId="326"/>
    <cellStyle name="Normal 14 2" xfId="327"/>
    <cellStyle name="Normal 14 3" xfId="328"/>
    <cellStyle name="Normal 14 4" xfId="329"/>
    <cellStyle name="Normal 14 5" xfId="330"/>
    <cellStyle name="Normal 14 6" xfId="331"/>
    <cellStyle name="Normal 15" xfId="332"/>
    <cellStyle name="Normal 15 2" xfId="333"/>
    <cellStyle name="Normal 16" xfId="334"/>
    <cellStyle name="Normal 16 2" xfId="335"/>
    <cellStyle name="Normal 17" xfId="336"/>
    <cellStyle name="Normal 17 2" xfId="337"/>
    <cellStyle name="Normal 17 3" xfId="338"/>
    <cellStyle name="Normal 18" xfId="339"/>
    <cellStyle name="Normal 18 2" xfId="340"/>
    <cellStyle name="Normal 19" xfId="341"/>
    <cellStyle name="Normal 2" xfId="42"/>
    <cellStyle name="Normal 2 10" xfId="342"/>
    <cellStyle name="Normal 2 10 2" xfId="343"/>
    <cellStyle name="Normal 2 11" xfId="785"/>
    <cellStyle name="Normal 2 2" xfId="43"/>
    <cellStyle name="Normal 2 2 2" xfId="44"/>
    <cellStyle name="Normal 2 2 3" xfId="45"/>
    <cellStyle name="Normal 2 2 4" xfId="344"/>
    <cellStyle name="Normal 2 2 5" xfId="345"/>
    <cellStyle name="Normal 2 2 6" xfId="346"/>
    <cellStyle name="Normal 2 2 7" xfId="786"/>
    <cellStyle name="Normal 2 2 8" xfId="787"/>
    <cellStyle name="Normal 2 3" xfId="46"/>
    <cellStyle name="Normal 2 3 2" xfId="347"/>
    <cellStyle name="Normal 2 3 3" xfId="348"/>
    <cellStyle name="Normal 2 3 4" xfId="349"/>
    <cellStyle name="Normal 2 3 5" xfId="350"/>
    <cellStyle name="Normal 2 4" xfId="351"/>
    <cellStyle name="Normal 2 4 2" xfId="352"/>
    <cellStyle name="Normal 2 5" xfId="353"/>
    <cellStyle name="Normal 2 5 2" xfId="354"/>
    <cellStyle name="Normal 2 6" xfId="355"/>
    <cellStyle name="Normal 2 7" xfId="356"/>
    <cellStyle name="Normal 2 7 2" xfId="357"/>
    <cellStyle name="Normal 2 7 3" xfId="358"/>
    <cellStyle name="Normal 2 7 4" xfId="359"/>
    <cellStyle name="Normal 2 7 5" xfId="360"/>
    <cellStyle name="Normal 2 8" xfId="361"/>
    <cellStyle name="Normal 2 9" xfId="362"/>
    <cellStyle name="Normal 2 9 16" xfId="363"/>
    <cellStyle name="Normal 2 9 2" xfId="364"/>
    <cellStyle name="Normal 2 9 3" xfId="365"/>
    <cellStyle name="Normal 2_CGR_GRL_900_MC_050_R0" xfId="366"/>
    <cellStyle name="Normal 20" xfId="367"/>
    <cellStyle name="Normal 21" xfId="368"/>
    <cellStyle name="Normal 22" xfId="369"/>
    <cellStyle name="Normal 22 2" xfId="370"/>
    <cellStyle name="Normal 23" xfId="371"/>
    <cellStyle name="Normal 23 2" xfId="372"/>
    <cellStyle name="Normal 23 3" xfId="373"/>
    <cellStyle name="Normal 23 4" xfId="374"/>
    <cellStyle name="Normal 23 5" xfId="375"/>
    <cellStyle name="Normal 23 6" xfId="376"/>
    <cellStyle name="Normal 24" xfId="377"/>
    <cellStyle name="Normal 24 2" xfId="378"/>
    <cellStyle name="Normal 25" xfId="379"/>
    <cellStyle name="Normal 25 2" xfId="380"/>
    <cellStyle name="Normal 26" xfId="381"/>
    <cellStyle name="Normal 26 2" xfId="382"/>
    <cellStyle name="Normal 27" xfId="383"/>
    <cellStyle name="Normal 27 2" xfId="384"/>
    <cellStyle name="Normal 27 3" xfId="385"/>
    <cellStyle name="Normal 27 4" xfId="386"/>
    <cellStyle name="Normal 27 5" xfId="387"/>
    <cellStyle name="Normal 27 6" xfId="388"/>
    <cellStyle name="Normal 28" xfId="389"/>
    <cellStyle name="Normal 28 2" xfId="390"/>
    <cellStyle name="Normal 28 3" xfId="391"/>
    <cellStyle name="Normal 28 4" xfId="392"/>
    <cellStyle name="Normal 28 5" xfId="393"/>
    <cellStyle name="Normal 28 6" xfId="394"/>
    <cellStyle name="Normal 29" xfId="395"/>
    <cellStyle name="Normal 29 2" xfId="396"/>
    <cellStyle name="Normal 29 3" xfId="397"/>
    <cellStyle name="Normal 29 4" xfId="398"/>
    <cellStyle name="Normal 29 5" xfId="399"/>
    <cellStyle name="Normal 29 6" xfId="400"/>
    <cellStyle name="Normal 29 7" xfId="401"/>
    <cellStyle name="Normal 3" xfId="47"/>
    <cellStyle name="Normal 3 2" xfId="402"/>
    <cellStyle name="Normal 3 2 2" xfId="403"/>
    <cellStyle name="Normal 3 2 3" xfId="404"/>
    <cellStyle name="Normal 3 2 4" xfId="405"/>
    <cellStyle name="Normal 3 2 5" xfId="406"/>
    <cellStyle name="Normal 3 2 6" xfId="407"/>
    <cellStyle name="Normal 3 2 7" xfId="408"/>
    <cellStyle name="Normal 3 3" xfId="409"/>
    <cellStyle name="Normal 3 4" xfId="410"/>
    <cellStyle name="Normal 3 5" xfId="411"/>
    <cellStyle name="Normal 3 6" xfId="412"/>
    <cellStyle name="Normal 3 7" xfId="413"/>
    <cellStyle name="Normal 3 8" xfId="778"/>
    <cellStyle name="Normal 3_Atualizado" xfId="414"/>
    <cellStyle name="Normal 30" xfId="415"/>
    <cellStyle name="Normal 30 2" xfId="416"/>
    <cellStyle name="Normal 30 3" xfId="417"/>
    <cellStyle name="Normal 30 4" xfId="418"/>
    <cellStyle name="Normal 30 5" xfId="419"/>
    <cellStyle name="Normal 30 6" xfId="420"/>
    <cellStyle name="Normal 30 7" xfId="421"/>
    <cellStyle name="Normal 31" xfId="422"/>
    <cellStyle name="Normal 31 2" xfId="423"/>
    <cellStyle name="Normal 31 3" xfId="424"/>
    <cellStyle name="Normal 31 4" xfId="425"/>
    <cellStyle name="Normal 31 5" xfId="426"/>
    <cellStyle name="Normal 31 6" xfId="427"/>
    <cellStyle name="Normal 32" xfId="428"/>
    <cellStyle name="Normal 32 2" xfId="429"/>
    <cellStyle name="Normal 32 3" xfId="430"/>
    <cellStyle name="Normal 32 4" xfId="431"/>
    <cellStyle name="Normal 32 5" xfId="432"/>
    <cellStyle name="Normal 32 6" xfId="433"/>
    <cellStyle name="Normal 33" xfId="434"/>
    <cellStyle name="Normal 33 2" xfId="435"/>
    <cellStyle name="Normal 33 3" xfId="436"/>
    <cellStyle name="Normal 33 4" xfId="437"/>
    <cellStyle name="Normal 33 5" xfId="438"/>
    <cellStyle name="Normal 33 6" xfId="439"/>
    <cellStyle name="Normal 34" xfId="440"/>
    <cellStyle name="Normal 34 2" xfId="441"/>
    <cellStyle name="Normal 34 3" xfId="442"/>
    <cellStyle name="Normal 34 4" xfId="443"/>
    <cellStyle name="Normal 34 5" xfId="444"/>
    <cellStyle name="Normal 34 6" xfId="445"/>
    <cellStyle name="Normal 35" xfId="446"/>
    <cellStyle name="Normal 35 2" xfId="447"/>
    <cellStyle name="Normal 35 3" xfId="448"/>
    <cellStyle name="Normal 35 4" xfId="449"/>
    <cellStyle name="Normal 35 5" xfId="450"/>
    <cellStyle name="Normal 35 6" xfId="451"/>
    <cellStyle name="Normal 36" xfId="452"/>
    <cellStyle name="Normal 36 2" xfId="453"/>
    <cellStyle name="Normal 36 3" xfId="454"/>
    <cellStyle name="Normal 36 4" xfId="455"/>
    <cellStyle name="Normal 36 5" xfId="456"/>
    <cellStyle name="Normal 36 6" xfId="457"/>
    <cellStyle name="Normal 37" xfId="458"/>
    <cellStyle name="Normal 37 2" xfId="459"/>
    <cellStyle name="Normal 37 3" xfId="460"/>
    <cellStyle name="Normal 37 4" xfId="461"/>
    <cellStyle name="Normal 37 5" xfId="462"/>
    <cellStyle name="Normal 37 6" xfId="463"/>
    <cellStyle name="Normal 38" xfId="464"/>
    <cellStyle name="Normal 38 2" xfId="465"/>
    <cellStyle name="Normal 38 3" xfId="466"/>
    <cellStyle name="Normal 38 4" xfId="467"/>
    <cellStyle name="Normal 38 5" xfId="468"/>
    <cellStyle name="Normal 38 6" xfId="469"/>
    <cellStyle name="Normal 39" xfId="470"/>
    <cellStyle name="Normal 39 2" xfId="471"/>
    <cellStyle name="Normal 39 3" xfId="472"/>
    <cellStyle name="Normal 39 4" xfId="473"/>
    <cellStyle name="Normal 39 5" xfId="474"/>
    <cellStyle name="Normal 39 6" xfId="475"/>
    <cellStyle name="Normal 4" xfId="48"/>
    <cellStyle name="Normal 4 2" xfId="476"/>
    <cellStyle name="Normal 4 2 2" xfId="477"/>
    <cellStyle name="Normal 4 2 3" xfId="478"/>
    <cellStyle name="Normal 4 2 4" xfId="479"/>
    <cellStyle name="Normal 4 2 5" xfId="480"/>
    <cellStyle name="Normal 4 3" xfId="481"/>
    <cellStyle name="Normal 4 4" xfId="482"/>
    <cellStyle name="Normal 4 5" xfId="483"/>
    <cellStyle name="Normal 4 6" xfId="484"/>
    <cellStyle name="Normal 4 7" xfId="485"/>
    <cellStyle name="Normal 4 8" xfId="486"/>
    <cellStyle name="Normal 4_Cópia de Orçamento SBTT" xfId="487"/>
    <cellStyle name="Normal 40" xfId="488"/>
    <cellStyle name="Normal 40 2" xfId="489"/>
    <cellStyle name="Normal 40 3" xfId="490"/>
    <cellStyle name="Normal 40 4" xfId="491"/>
    <cellStyle name="Normal 40 5" xfId="492"/>
    <cellStyle name="Normal 40 6" xfId="493"/>
    <cellStyle name="Normal 41" xfId="494"/>
    <cellStyle name="Normal 41 2" xfId="495"/>
    <cellStyle name="Normal 41 3" xfId="496"/>
    <cellStyle name="Normal 41 4" xfId="497"/>
    <cellStyle name="Normal 41 5" xfId="498"/>
    <cellStyle name="Normal 41 6" xfId="499"/>
    <cellStyle name="Normal 42" xfId="500"/>
    <cellStyle name="Normal 42 2" xfId="501"/>
    <cellStyle name="Normal 42 3" xfId="502"/>
    <cellStyle name="Normal 42 4" xfId="503"/>
    <cellStyle name="Normal 42 5" xfId="504"/>
    <cellStyle name="Normal 42 6" xfId="505"/>
    <cellStyle name="Normal 43" xfId="506"/>
    <cellStyle name="Normal 43 2" xfId="507"/>
    <cellStyle name="Normal 43 3" xfId="508"/>
    <cellStyle name="Normal 43 4" xfId="509"/>
    <cellStyle name="Normal 43 5" xfId="510"/>
    <cellStyle name="Normal 43 6" xfId="511"/>
    <cellStyle name="Normal 44" xfId="512"/>
    <cellStyle name="Normal 44 2" xfId="513"/>
    <cellStyle name="Normal 44 3" xfId="514"/>
    <cellStyle name="Normal 44 4" xfId="515"/>
    <cellStyle name="Normal 44 5" xfId="516"/>
    <cellStyle name="Normal 44 6" xfId="517"/>
    <cellStyle name="Normal 45" xfId="518"/>
    <cellStyle name="Normal 45 2" xfId="519"/>
    <cellStyle name="Normal 45 3" xfId="520"/>
    <cellStyle name="Normal 45 4" xfId="521"/>
    <cellStyle name="Normal 45 5" xfId="522"/>
    <cellStyle name="Normal 45 6" xfId="523"/>
    <cellStyle name="Normal 46" xfId="524"/>
    <cellStyle name="Normal 46 2" xfId="525"/>
    <cellStyle name="Normal 46 3" xfId="526"/>
    <cellStyle name="Normal 46 4" xfId="527"/>
    <cellStyle name="Normal 46 5" xfId="528"/>
    <cellStyle name="Normal 46 6" xfId="529"/>
    <cellStyle name="Normal 47" xfId="530"/>
    <cellStyle name="Normal 47 2" xfId="531"/>
    <cellStyle name="Normal 48" xfId="532"/>
    <cellStyle name="Normal 48 2" xfId="533"/>
    <cellStyle name="Normal 49" xfId="534"/>
    <cellStyle name="Normal 49 2" xfId="535"/>
    <cellStyle name="Normal 5" xfId="2"/>
    <cellStyle name="Normal 5 2" xfId="536"/>
    <cellStyle name="Normal 5 3" xfId="537"/>
    <cellStyle name="Normal 5 4" xfId="538"/>
    <cellStyle name="Normal 5 5" xfId="539"/>
    <cellStyle name="Normal 5 6" xfId="540"/>
    <cellStyle name="Normal 5 7" xfId="541"/>
    <cellStyle name="Normal 50" xfId="542"/>
    <cellStyle name="Normal 51" xfId="543"/>
    <cellStyle name="Normal 52" xfId="788"/>
    <cellStyle name="Normal 53" xfId="845"/>
    <cellStyle name="Normal 54" xfId="849"/>
    <cellStyle name="Normal 6" xfId="49"/>
    <cellStyle name="Normal 6 2" xfId="544"/>
    <cellStyle name="Normal 6 2 2" xfId="545"/>
    <cellStyle name="Normal 6 2 3" xfId="546"/>
    <cellStyle name="Normal 6 2 4" xfId="547"/>
    <cellStyle name="Normal 6 2 5" xfId="548"/>
    <cellStyle name="Normal 7" xfId="549"/>
    <cellStyle name="Normal 7 2" xfId="550"/>
    <cellStyle name="Normal 7 2 2" xfId="551"/>
    <cellStyle name="Normal 7 2 3" xfId="552"/>
    <cellStyle name="Normal 7 2 4" xfId="553"/>
    <cellStyle name="Normal 7 2 5" xfId="554"/>
    <cellStyle name="Normal 7 2 6" xfId="555"/>
    <cellStyle name="Normal 7 3" xfId="556"/>
    <cellStyle name="Normal 7 3 2" xfId="557"/>
    <cellStyle name="Normal 7 3 3" xfId="558"/>
    <cellStyle name="Normal 8" xfId="559"/>
    <cellStyle name="Normal 8 2" xfId="560"/>
    <cellStyle name="Normal 8 2 2" xfId="561"/>
    <cellStyle name="Normal 8 2 3" xfId="562"/>
    <cellStyle name="Normal 8 2 4" xfId="563"/>
    <cellStyle name="Normal 8 2 5" xfId="564"/>
    <cellStyle name="Normal 8 3" xfId="565"/>
    <cellStyle name="Normal 8 4" xfId="566"/>
    <cellStyle name="Normal 8 5" xfId="567"/>
    <cellStyle name="Normal 8 6" xfId="568"/>
    <cellStyle name="Normal 8 7" xfId="569"/>
    <cellStyle name="Normal 9" xfId="570"/>
    <cellStyle name="Normal 9 2" xfId="571"/>
    <cellStyle name="Normal 9 3" xfId="572"/>
    <cellStyle name="Normal 9 4" xfId="573"/>
    <cellStyle name="Normal 9 5" xfId="574"/>
    <cellStyle name="Nota 2" xfId="50"/>
    <cellStyle name="Nota 2 2" xfId="575"/>
    <cellStyle name="Nota 2 2 2" xfId="576"/>
    <cellStyle name="Nota 2 2 3" xfId="577"/>
    <cellStyle name="Nota 2 2 4" xfId="578"/>
    <cellStyle name="Nota 2 3" xfId="579"/>
    <cellStyle name="Nota 2 3 2" xfId="580"/>
    <cellStyle name="Nota 2 3 3" xfId="581"/>
    <cellStyle name="Nota 2 3 4" xfId="582"/>
    <cellStyle name="Nota 2 4" xfId="583"/>
    <cellStyle name="Nota 2 4 2" xfId="584"/>
    <cellStyle name="Nota 2 4 3" xfId="585"/>
    <cellStyle name="Nota 2 4 4" xfId="586"/>
    <cellStyle name="Nota 2 5" xfId="587"/>
    <cellStyle name="Nota 2 5 2" xfId="588"/>
    <cellStyle name="Nota 2 5 3" xfId="589"/>
    <cellStyle name="Nota 2 5 4" xfId="590"/>
    <cellStyle name="Nota 2 6" xfId="591"/>
    <cellStyle name="Nota 2 6 2" xfId="592"/>
    <cellStyle name="Nota 2 6 3" xfId="593"/>
    <cellStyle name="Nota 2 6 4" xfId="594"/>
    <cellStyle name="Nota 2 7" xfId="595"/>
    <cellStyle name="Nota 2 8" xfId="596"/>
    <cellStyle name="Nota 2 9" xfId="597"/>
    <cellStyle name="Nota 3" xfId="598"/>
    <cellStyle name="Nota 3 2" xfId="599"/>
    <cellStyle name="Nota 3 2 2" xfId="600"/>
    <cellStyle name="Nota 3 2 3" xfId="601"/>
    <cellStyle name="Nota 3 2 4" xfId="602"/>
    <cellStyle name="Nota 3 3" xfId="603"/>
    <cellStyle name="Nota 3 4" xfId="604"/>
    <cellStyle name="Nota 3 5" xfId="605"/>
    <cellStyle name="Nota 4" xfId="606"/>
    <cellStyle name="Nota 4 2" xfId="607"/>
    <cellStyle name="Nota 4 2 2" xfId="608"/>
    <cellStyle name="Nota 4 2 3" xfId="609"/>
    <cellStyle name="Nota 4 2 4" xfId="610"/>
    <cellStyle name="Nota 4 3" xfId="611"/>
    <cellStyle name="Nota 4 4" xfId="612"/>
    <cellStyle name="Nota 4 5" xfId="613"/>
    <cellStyle name="Nota 5" xfId="614"/>
    <cellStyle name="Nota 5 2" xfId="615"/>
    <cellStyle name="Nota 5 3" xfId="616"/>
    <cellStyle name="Nota 5 4" xfId="617"/>
    <cellStyle name="Nota 6" xfId="618"/>
    <cellStyle name="Nota 6 2" xfId="619"/>
    <cellStyle name="Nota 6 3" xfId="620"/>
    <cellStyle name="Nota 6 4" xfId="621"/>
    <cellStyle name="padroes" xfId="622"/>
    <cellStyle name="padroes 2" xfId="623"/>
    <cellStyle name="padroes 2 2" xfId="624"/>
    <cellStyle name="padroes 2 2 2" xfId="625"/>
    <cellStyle name="padroes 2 2 2 2" xfId="789"/>
    <cellStyle name="padroes 2 2 3" xfId="790"/>
    <cellStyle name="padroes 2 3" xfId="626"/>
    <cellStyle name="padroes 2 3 2" xfId="627"/>
    <cellStyle name="padroes 2 3 2 2" xfId="791"/>
    <cellStyle name="padroes 2 3 3" xfId="792"/>
    <cellStyle name="padroes 2 4" xfId="628"/>
    <cellStyle name="padroes 2 4 2" xfId="793"/>
    <cellStyle name="padroes 2 5" xfId="794"/>
    <cellStyle name="padroes 3" xfId="629"/>
    <cellStyle name="padroes 3 2" xfId="630"/>
    <cellStyle name="padroes 3 2 2" xfId="631"/>
    <cellStyle name="padroes 3 2 2 2" xfId="795"/>
    <cellStyle name="padroes 3 2 3" xfId="796"/>
    <cellStyle name="padroes 3 3" xfId="632"/>
    <cellStyle name="padroes 3 3 2" xfId="633"/>
    <cellStyle name="padroes 3 3 2 2" xfId="797"/>
    <cellStyle name="padroes 3 3 3" xfId="798"/>
    <cellStyle name="padroes 3 4" xfId="634"/>
    <cellStyle name="padroes 3 4 2" xfId="799"/>
    <cellStyle name="padroes 3 5" xfId="800"/>
    <cellStyle name="padroes 4" xfId="635"/>
    <cellStyle name="padroes 4 2" xfId="636"/>
    <cellStyle name="padroes 4 2 2" xfId="801"/>
    <cellStyle name="padroes 4 3" xfId="802"/>
    <cellStyle name="padroes 5" xfId="637"/>
    <cellStyle name="padroes 5 2" xfId="638"/>
    <cellStyle name="padroes 5 2 2" xfId="803"/>
    <cellStyle name="padroes 5 3" xfId="639"/>
    <cellStyle name="padroes 5 3 2" xfId="804"/>
    <cellStyle name="padroes 5 4" xfId="640"/>
    <cellStyle name="padroes 5 4 2" xfId="805"/>
    <cellStyle name="padroes 5 5" xfId="641"/>
    <cellStyle name="padroes 5 5 2" xfId="806"/>
    <cellStyle name="padroes 5 6" xfId="807"/>
    <cellStyle name="padroes 6" xfId="642"/>
    <cellStyle name="padroes 6 2" xfId="808"/>
    <cellStyle name="padroes 7" xfId="809"/>
    <cellStyle name="Percent 2" xfId="643"/>
    <cellStyle name="Percentagem 2" xfId="51"/>
    <cellStyle name="planilhas" xfId="644"/>
    <cellStyle name="Porcentagem" xfId="779" builtinId="5"/>
    <cellStyle name="Porcentagem 10" xfId="645"/>
    <cellStyle name="Porcentagem 2" xfId="52"/>
    <cellStyle name="Porcentagem 2 2" xfId="646"/>
    <cellStyle name="Porcentagem 2 2 2" xfId="647"/>
    <cellStyle name="Porcentagem 2 2 3" xfId="781"/>
    <cellStyle name="Porcentagem 2 3" xfId="648"/>
    <cellStyle name="Porcentagem 2 4" xfId="649"/>
    <cellStyle name="Porcentagem 2 5" xfId="650"/>
    <cellStyle name="Porcentagem 2 6" xfId="651"/>
    <cellStyle name="Porcentagem 3" xfId="53"/>
    <cellStyle name="Porcentagem 3 2" xfId="652"/>
    <cellStyle name="Porcentagem 4" xfId="79"/>
    <cellStyle name="Porcentagem 5" xfId="653"/>
    <cellStyle name="Porcentagem 5 2" xfId="654"/>
    <cellStyle name="Porcentagem 6" xfId="655"/>
    <cellStyle name="Porcentagem 7" xfId="656"/>
    <cellStyle name="Porcentagem 8" xfId="810"/>
    <cellStyle name="Porcentagem 9" xfId="848"/>
    <cellStyle name="Saída 2" xfId="54"/>
    <cellStyle name="Saída 2 2" xfId="657"/>
    <cellStyle name="Saída 2 2 2" xfId="811"/>
    <cellStyle name="Saída 2 3" xfId="658"/>
    <cellStyle name="Saída 2 3 2" xfId="812"/>
    <cellStyle name="Saída 2 4" xfId="659"/>
    <cellStyle name="Saída 2 4 2" xfId="813"/>
    <cellStyle name="Saída 2 5" xfId="814"/>
    <cellStyle name="Saída 3" xfId="660"/>
    <cellStyle name="Saída 3 2" xfId="661"/>
    <cellStyle name="Saída 3 2 2" xfId="815"/>
    <cellStyle name="Saída 3 3" xfId="662"/>
    <cellStyle name="Saída 3 3 2" xfId="816"/>
    <cellStyle name="Saída 3 4" xfId="663"/>
    <cellStyle name="Saída 3 4 2" xfId="817"/>
    <cellStyle name="Saída 3 5" xfId="818"/>
    <cellStyle name="Saída 4" xfId="664"/>
    <cellStyle name="Saída 4 2" xfId="665"/>
    <cellStyle name="Saída 4 2 2" xfId="819"/>
    <cellStyle name="Saída 4 3" xfId="666"/>
    <cellStyle name="Saída 4 3 2" xfId="820"/>
    <cellStyle name="Saída 4 4" xfId="667"/>
    <cellStyle name="Saída 4 4 2" xfId="821"/>
    <cellStyle name="Saída 4 5" xfId="822"/>
    <cellStyle name="Saída 5" xfId="668"/>
    <cellStyle name="Saída 5 2" xfId="669"/>
    <cellStyle name="Saída 5 2 2" xfId="823"/>
    <cellStyle name="Saída 5 3" xfId="670"/>
    <cellStyle name="Saída 5 3 2" xfId="824"/>
    <cellStyle name="Saída 5 4" xfId="671"/>
    <cellStyle name="Saída 5 4 2" xfId="825"/>
    <cellStyle name="Saída 5 5" xfId="826"/>
    <cellStyle name="Sem título1" xfId="672"/>
    <cellStyle name="Separador de milhares 10" xfId="673"/>
    <cellStyle name="Separador de milhares 10 2" xfId="674"/>
    <cellStyle name="Separador de milhares 10 3" xfId="675"/>
    <cellStyle name="Separador de milhares 10 4" xfId="676"/>
    <cellStyle name="Separador de milhares 11" xfId="827"/>
    <cellStyle name="Separador de milhares 12" xfId="846"/>
    <cellStyle name="Separador de milhares 2" xfId="55"/>
    <cellStyle name="Separador de milhares 2 10" xfId="677"/>
    <cellStyle name="Separador de milhares 2 11" xfId="678"/>
    <cellStyle name="Separador de milhares 2 12" xfId="679"/>
    <cellStyle name="Separador de milhares 2 2" xfId="56"/>
    <cellStyle name="Separador de milhares 2 2 2" xfId="680"/>
    <cellStyle name="Separador de milhares 2 3" xfId="57"/>
    <cellStyle name="Separador de milhares 2 3 2" xfId="681"/>
    <cellStyle name="Separador de milhares 2 3 2 2" xfId="682"/>
    <cellStyle name="Separador de milhares 2 3 2 3" xfId="683"/>
    <cellStyle name="Separador de milhares 2 3 2 4" xfId="684"/>
    <cellStyle name="Separador de milhares 2 3 2 5" xfId="685"/>
    <cellStyle name="Separador de milhares 2 3 3" xfId="686"/>
    <cellStyle name="Separador de milhares 2 3 4" xfId="687"/>
    <cellStyle name="Separador de milhares 2 3 5" xfId="688"/>
    <cellStyle name="Separador de milhares 2 4" xfId="689"/>
    <cellStyle name="Separador de milhares 2 4 2" xfId="690"/>
    <cellStyle name="Separador de milhares 2 4 3" xfId="691"/>
    <cellStyle name="Separador de milhares 2 4 4" xfId="692"/>
    <cellStyle name="Separador de milhares 2 4 5" xfId="693"/>
    <cellStyle name="Separador de milhares 2 5" xfId="694"/>
    <cellStyle name="Separador de milhares 2 5 2" xfId="695"/>
    <cellStyle name="Separador de milhares 2 6" xfId="696"/>
    <cellStyle name="Separador de milhares 2 6 2" xfId="697"/>
    <cellStyle name="Separador de milhares 2 7" xfId="698"/>
    <cellStyle name="Separador de milhares 2 7 2" xfId="699"/>
    <cellStyle name="Separador de milhares 2 8" xfId="700"/>
    <cellStyle name="Separador de milhares 2 8 2" xfId="701"/>
    <cellStyle name="Separador de milhares 2 9" xfId="702"/>
    <cellStyle name="Separador de milhares 3" xfId="58"/>
    <cellStyle name="Separador de milhares 3 2" xfId="82"/>
    <cellStyle name="Separador de milhares 3 2 2" xfId="703"/>
    <cellStyle name="Separador de milhares 3 3" xfId="704"/>
    <cellStyle name="Separador de milhares 3 4" xfId="705"/>
    <cellStyle name="Separador de milhares 3 5" xfId="706"/>
    <cellStyle name="Separador de milhares 4" xfId="59"/>
    <cellStyle name="Separador de milhares 4 2" xfId="707"/>
    <cellStyle name="Separador de milhares 4 2 2" xfId="708"/>
    <cellStyle name="Separador de milhares 4 2 3" xfId="709"/>
    <cellStyle name="Separador de milhares 4 2 4" xfId="710"/>
    <cellStyle name="Separador de milhares 4 2 5" xfId="711"/>
    <cellStyle name="Separador de milhares 4 3" xfId="712"/>
    <cellStyle name="Separador de milhares 4 4" xfId="713"/>
    <cellStyle name="Separador de milhares 4 5" xfId="714"/>
    <cellStyle name="Separador de milhares 4 6" xfId="715"/>
    <cellStyle name="Separador de milhares 4 7" xfId="716"/>
    <cellStyle name="Separador de milhares 4 9" xfId="717"/>
    <cellStyle name="Separador de milhares 5" xfId="60"/>
    <cellStyle name="Separador de milhares 5 2" xfId="718"/>
    <cellStyle name="Separador de milhares 5 3" xfId="719"/>
    <cellStyle name="Separador de milhares 5 32" xfId="720"/>
    <cellStyle name="Separador de milhares 5 34" xfId="721"/>
    <cellStyle name="Separador de milhares 5 4" xfId="722"/>
    <cellStyle name="Separador de milhares 5 5" xfId="723"/>
    <cellStyle name="Separador de milhares 5 6" xfId="724"/>
    <cellStyle name="Separador de milhares 6" xfId="61"/>
    <cellStyle name="Separador de milhares 7" xfId="62"/>
    <cellStyle name="Separador de milhares 8" xfId="63"/>
    <cellStyle name="Separador de milhares 9" xfId="64"/>
    <cellStyle name="Separador de milhares 9 7" xfId="725"/>
    <cellStyle name="SUBTIT" xfId="65"/>
    <cellStyle name="SUBTIT 2" xfId="828"/>
    <cellStyle name="TableStyleLight1" xfId="726"/>
    <cellStyle name="TableStyleLight1 3" xfId="727"/>
    <cellStyle name="Texto de Aviso 2" xfId="66"/>
    <cellStyle name="Texto de Aviso 3" xfId="728"/>
    <cellStyle name="Texto de Aviso 4" xfId="729"/>
    <cellStyle name="Texto de Aviso 5" xfId="730"/>
    <cellStyle name="Texto Explicativo 2" xfId="67"/>
    <cellStyle name="Texto Explicativo 3" xfId="731"/>
    <cellStyle name="Texto Explicativo 4" xfId="732"/>
    <cellStyle name="Texto Explicativo 5" xfId="733"/>
    <cellStyle name="Título 1 1" xfId="734"/>
    <cellStyle name="Título 1 1 2" xfId="735"/>
    <cellStyle name="Título 1 1 3" xfId="736"/>
    <cellStyle name="Título 1 1 4" xfId="737"/>
    <cellStyle name="Título 1 1 5" xfId="738"/>
    <cellStyle name="Título 1 2" xfId="68"/>
    <cellStyle name="Título 1 3" xfId="739"/>
    <cellStyle name="Título 1 4" xfId="740"/>
    <cellStyle name="Título 1 5" xfId="741"/>
    <cellStyle name="Título 2 2" xfId="69"/>
    <cellStyle name="Título 2 3" xfId="742"/>
    <cellStyle name="Título 2 4" xfId="743"/>
    <cellStyle name="Título 2 5" xfId="744"/>
    <cellStyle name="Título 3 2" xfId="70"/>
    <cellStyle name="Título 3 2 2" xfId="745"/>
    <cellStyle name="Título 3 3" xfId="746"/>
    <cellStyle name="Título 3 3 2" xfId="747"/>
    <cellStyle name="Título 3 4" xfId="748"/>
    <cellStyle name="Título 3 4 2" xfId="749"/>
    <cellStyle name="Título 3 5" xfId="750"/>
    <cellStyle name="Título 3 5 2" xfId="751"/>
    <cellStyle name="Título 4 2" xfId="71"/>
    <cellStyle name="Título 4 3" xfId="752"/>
    <cellStyle name="Título 4 4" xfId="753"/>
    <cellStyle name="Título 4 5" xfId="754"/>
    <cellStyle name="Título 5" xfId="72"/>
    <cellStyle name="Título 6" xfId="755"/>
    <cellStyle name="Título 7" xfId="756"/>
    <cellStyle name="Título 8" xfId="757"/>
    <cellStyle name="Total 2" xfId="73"/>
    <cellStyle name="Total 2 2" xfId="758"/>
    <cellStyle name="Total 2 2 2" xfId="829"/>
    <cellStyle name="Total 2 3" xfId="759"/>
    <cellStyle name="Total 2 3 2" xfId="830"/>
    <cellStyle name="Total 2 4" xfId="760"/>
    <cellStyle name="Total 2 4 2" xfId="831"/>
    <cellStyle name="Total 2 5" xfId="832"/>
    <cellStyle name="Total 3" xfId="761"/>
    <cellStyle name="Total 3 2" xfId="762"/>
    <cellStyle name="Total 3 2 2" xfId="833"/>
    <cellStyle name="Total 3 3" xfId="763"/>
    <cellStyle name="Total 3 3 2" xfId="834"/>
    <cellStyle name="Total 3 4" xfId="764"/>
    <cellStyle name="Total 3 4 2" xfId="835"/>
    <cellStyle name="Total 3 5" xfId="836"/>
    <cellStyle name="Total 4" xfId="765"/>
    <cellStyle name="Total 4 2" xfId="766"/>
    <cellStyle name="Total 4 2 2" xfId="837"/>
    <cellStyle name="Total 4 3" xfId="767"/>
    <cellStyle name="Total 4 3 2" xfId="838"/>
    <cellStyle name="Total 4 4" xfId="768"/>
    <cellStyle name="Total 4 4 2" xfId="839"/>
    <cellStyle name="Total 4 5" xfId="840"/>
    <cellStyle name="Total 5" xfId="769"/>
    <cellStyle name="Total 5 2" xfId="770"/>
    <cellStyle name="Total 5 2 2" xfId="841"/>
    <cellStyle name="Total 5 3" xfId="771"/>
    <cellStyle name="Total 5 3 2" xfId="842"/>
    <cellStyle name="Total 5 4" xfId="772"/>
    <cellStyle name="Total 5 4 2" xfId="843"/>
    <cellStyle name="Total 5 5" xfId="844"/>
    <cellStyle name="TOTAL GERAL" xfId="773"/>
    <cellStyle name="Vírgula" xfId="1" builtinId="3"/>
    <cellStyle name="Vírgula 15" xfId="774"/>
    <cellStyle name="Vírgula 2" xfId="74"/>
    <cellStyle name="Vírgula 2 2" xfId="75"/>
    <cellStyle name="Vírgula 3" xfId="76"/>
    <cellStyle name="Vírgula 3 2" xfId="775"/>
    <cellStyle name="Vírgula 3 3" xfId="776"/>
    <cellStyle name="Vírgula 3 4" xfId="777"/>
    <cellStyle name="Vírgula 4" xfId="77"/>
    <cellStyle name="Vírgula 5" xfId="78"/>
  </cellStyles>
  <dxfs count="3">
    <dxf>
      <fill>
        <patternFill>
          <bgColor theme="0" tint="-0.34998626667073579"/>
        </patternFill>
      </fill>
    </dxf>
    <dxf>
      <fill>
        <patternFill patternType="gray125">
          <bgColor indexed="51"/>
        </patternFill>
      </fill>
    </dxf>
    <dxf>
      <fill>
        <patternFill patternType="gray0625">
          <bgColor indexed="5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2622097</xdr:colOff>
      <xdr:row>37</xdr:row>
      <xdr:rowOff>95250</xdr:rowOff>
    </xdr:from>
    <xdr:to>
      <xdr:col>8</xdr:col>
      <xdr:colOff>119743</xdr:colOff>
      <xdr:row>43</xdr:row>
      <xdr:rowOff>10887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34668" y="13103679"/>
          <a:ext cx="4940754" cy="10586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pt-BR" sz="1200">
            <a:latin typeface="Times New Roman" pitchFamily="18" charset="0"/>
            <a:cs typeface="Times New Roman" pitchFamily="18" charset="0"/>
          </a:endParaRPr>
        </a:p>
        <a:p>
          <a:pPr algn="ctr"/>
          <a:r>
            <a:rPr lang="pt-BR" sz="1200" baseline="0">
              <a:latin typeface="Times New Roman" pitchFamily="18" charset="0"/>
              <a:cs typeface="Times New Roman" pitchFamily="18" charset="0"/>
            </a:rPr>
            <a:t>FABIO BARBOSA LOPES JUNIOR</a:t>
          </a:r>
        </a:p>
        <a:p>
          <a:pPr algn="ctr"/>
          <a:r>
            <a:rPr lang="pt-BR" sz="1200" baseline="0">
              <a:latin typeface="Times New Roman" pitchFamily="18" charset="0"/>
              <a:cs typeface="Times New Roman" pitchFamily="18" charset="0"/>
            </a:rPr>
            <a:t>ENGENHEIRO CIVIL</a:t>
          </a:r>
        </a:p>
        <a:p>
          <a:pPr algn="ctr"/>
          <a:r>
            <a:rPr lang="pt-BR" sz="1200" baseline="0">
              <a:latin typeface="Times New Roman" pitchFamily="18" charset="0"/>
              <a:cs typeface="Times New Roman" pitchFamily="18" charset="0"/>
            </a:rPr>
            <a:t>CREA-MG 134.499/D</a:t>
          </a:r>
          <a:endParaRPr lang="pt-BR" sz="12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3</xdr:col>
      <xdr:colOff>2748644</xdr:colOff>
      <xdr:row>38</xdr:row>
      <xdr:rowOff>68035</xdr:rowOff>
    </xdr:from>
    <xdr:to>
      <xdr:col>8</xdr:col>
      <xdr:colOff>13608</xdr:colOff>
      <xdr:row>38</xdr:row>
      <xdr:rowOff>68036</xdr:rowOff>
    </xdr:to>
    <xdr:cxnSp macro="">
      <xdr:nvCxnSpPr>
        <xdr:cNvPr id="5" name="Conector re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flipV="1">
          <a:off x="5361215" y="13266964"/>
          <a:ext cx="4708072" cy="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1447800</xdr:colOff>
      <xdr:row>31</xdr:row>
      <xdr:rowOff>95250</xdr:rowOff>
    </xdr:from>
    <xdr:to>
      <xdr:col>7</xdr:col>
      <xdr:colOff>942975</xdr:colOff>
      <xdr:row>37</xdr:row>
      <xdr:rowOff>10887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447800" y="6419850"/>
          <a:ext cx="3590925" cy="10586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pt-BR" sz="1200">
            <a:latin typeface="Times New Roman" pitchFamily="18" charset="0"/>
            <a:cs typeface="Times New Roman" pitchFamily="18" charset="0"/>
          </a:endParaRPr>
        </a:p>
        <a:p>
          <a:pPr algn="ctr"/>
          <a:r>
            <a:rPr lang="pt-BR" sz="1200" baseline="0">
              <a:latin typeface="Times New Roman" pitchFamily="18" charset="0"/>
              <a:cs typeface="Times New Roman" pitchFamily="18" charset="0"/>
            </a:rPr>
            <a:t>FABIO BARBOSA LOPES JUNIOR</a:t>
          </a:r>
        </a:p>
        <a:p>
          <a:pPr algn="ctr"/>
          <a:r>
            <a:rPr lang="pt-BR" sz="1200" baseline="0">
              <a:latin typeface="Times New Roman" pitchFamily="18" charset="0"/>
              <a:cs typeface="Times New Roman" pitchFamily="18" charset="0"/>
            </a:rPr>
            <a:t>ENGENHEIRO CIVIL</a:t>
          </a:r>
        </a:p>
        <a:p>
          <a:pPr algn="ctr"/>
          <a:r>
            <a:rPr lang="pt-BR" sz="1200" baseline="0">
              <a:latin typeface="Times New Roman" pitchFamily="18" charset="0"/>
              <a:cs typeface="Times New Roman" pitchFamily="18" charset="0"/>
            </a:rPr>
            <a:t>CREA-MG 83.886/D</a:t>
          </a:r>
          <a:endParaRPr lang="pt-BR" sz="12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</xdr:col>
      <xdr:colOff>76200</xdr:colOff>
      <xdr:row>32</xdr:row>
      <xdr:rowOff>66675</xdr:rowOff>
    </xdr:from>
    <xdr:to>
      <xdr:col>7</xdr:col>
      <xdr:colOff>638175</xdr:colOff>
      <xdr:row>32</xdr:row>
      <xdr:rowOff>66675</xdr:rowOff>
    </xdr:to>
    <xdr:cxnSp macro="">
      <xdr:nvCxnSpPr>
        <xdr:cNvPr id="5" name="Conector reto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/>
      </xdr:nvCxnSpPr>
      <xdr:spPr>
        <a:xfrm>
          <a:off x="1800225" y="6581775"/>
          <a:ext cx="29337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717096</xdr:colOff>
      <xdr:row>33</xdr:row>
      <xdr:rowOff>172811</xdr:rowOff>
    </xdr:from>
    <xdr:to>
      <xdr:col>4</xdr:col>
      <xdr:colOff>944336</xdr:colOff>
      <xdr:row>38</xdr:row>
      <xdr:rowOff>146958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4965246" y="7392761"/>
          <a:ext cx="2941865" cy="84092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pt-BR" sz="1200">
            <a:latin typeface="Times New Roman" pitchFamily="18" charset="0"/>
            <a:cs typeface="Times New Roman" pitchFamily="18" charset="0"/>
          </a:endParaRPr>
        </a:p>
        <a:p>
          <a:pPr algn="ctr"/>
          <a:r>
            <a:rPr lang="pt-BR" sz="1200" baseline="0">
              <a:latin typeface="Times New Roman" pitchFamily="18" charset="0"/>
              <a:cs typeface="Times New Roman" pitchFamily="18" charset="0"/>
            </a:rPr>
            <a:t>FABIO BARBOSA LOPES JUNIOR </a:t>
          </a:r>
        </a:p>
        <a:p>
          <a:pPr algn="ctr"/>
          <a:r>
            <a:rPr lang="pt-BR" sz="1200" baseline="0">
              <a:latin typeface="Times New Roman" pitchFamily="18" charset="0"/>
              <a:cs typeface="Times New Roman" pitchFamily="18" charset="0"/>
            </a:rPr>
            <a:t>ENGENHEIRO CIVIL</a:t>
          </a:r>
        </a:p>
        <a:p>
          <a:pPr algn="ctr"/>
          <a:r>
            <a:rPr lang="pt-BR" sz="1200" baseline="0">
              <a:latin typeface="Times New Roman" pitchFamily="18" charset="0"/>
              <a:cs typeface="Times New Roman" pitchFamily="18" charset="0"/>
            </a:rPr>
            <a:t>CREA-MG 83.886/D</a:t>
          </a:r>
          <a:endParaRPr lang="pt-BR" sz="12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2</xdr:col>
      <xdr:colOff>771526</xdr:colOff>
      <xdr:row>34</xdr:row>
      <xdr:rowOff>131990</xdr:rowOff>
    </xdr:from>
    <xdr:to>
      <xdr:col>4</xdr:col>
      <xdr:colOff>865416</xdr:colOff>
      <xdr:row>34</xdr:row>
      <xdr:rowOff>131990</xdr:rowOff>
    </xdr:to>
    <xdr:cxnSp macro="">
      <xdr:nvCxnSpPr>
        <xdr:cNvPr id="5" name="Conector reto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CxnSpPr/>
      </xdr:nvCxnSpPr>
      <xdr:spPr>
        <a:xfrm>
          <a:off x="5019676" y="7542440"/>
          <a:ext cx="280851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7.uol.com.br/cgi-bin/webmail.exe/Proposta_29_set_20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W/USUARIOS/33%20-%20Jucil&#233;ia%20Costa%20Vieira/Quadro%20rede%20Modelo%205%20-%20Valendo%20-%20Original-Codevasf-modificad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513859/Documents/Samuel/Vila%20Estaleiros/Refer&#234;ncia%2006-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/Users/user/Downloads/planilha%20vila%20beatriz%202%20e%205%20(2)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ichelemarques/Downloads/PLANILHA%20MULTIPL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r&#231;amento\meus%20documen\Meus%20documentos\-%20OR&#199;AMENTO\Propostas%202004\043-2004%20Casa%20Rinaldo%20-%20Alphaville\Novembro-2004\043-2004%20Resid%20Alphaville%20-%20Rinaldo%20REV%2008-11-0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pastaobras$\Users\carlosxavier\Downloads\OR&#199;AMENTO%20QUADRA%20DOS%20CAMELO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pastaobras$\pastaobras$\Users\carlosxavier\Downloads\OR&#199;AMENTO%20QUADRA%20DOS%20CAMELO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rafaelmarques\Desktop\Or&#231;amento\Desfesa%20civil_Conten&#231;&#245;es\PLANILHA-ESTIMATIVA-COM%20ATUALIZACAO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rafaelmarques\Desktop\Or&#231;amento\Desfesa%20civil_Conten&#231;&#245;es\Restabelecimento\FINAL%20DEFESA%20CIV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1"/>
      <sheetName val="PLANILHA"/>
      <sheetName val="hidraulic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DE COLETORA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utorial"/>
      <sheetName val="Banco"/>
      <sheetName val="Composições"/>
      <sheetName val="Cotações"/>
      <sheetName val="Relatórios"/>
      <sheetName val="Busca"/>
    </sheetNames>
    <sheetDataSet>
      <sheetData sheetId="0"/>
      <sheetData sheetId="1"/>
      <sheetData sheetId="2"/>
      <sheetData sheetId="3">
        <row r="22">
          <cell r="B22" t="str">
            <v>ÍNDICE</v>
          </cell>
        </row>
        <row r="24">
          <cell r="I24">
            <v>0.80971659919028338</v>
          </cell>
        </row>
        <row r="25">
          <cell r="B25" t="str">
            <v>EMPRESAS FORNECEDORAS:</v>
          </cell>
        </row>
        <row r="29">
          <cell r="H29" t="str">
            <v>Janaina</v>
          </cell>
        </row>
      </sheetData>
      <sheetData sheetId="4">
        <row r="1">
          <cell r="A1" t="str">
            <v>DADOS DOS RELATÓRIOS IMPORTADOS</v>
          </cell>
        </row>
        <row r="5">
          <cell r="A5" t="str">
            <v>TIPO</v>
          </cell>
        </row>
        <row r="6">
          <cell r="A6" t="str">
            <v>SINAPI-I</v>
          </cell>
        </row>
        <row r="7">
          <cell r="A7" t="str">
            <v>SINAPI</v>
          </cell>
        </row>
        <row r="8">
          <cell r="A8" t="str">
            <v>SINAPI</v>
          </cell>
        </row>
        <row r="9">
          <cell r="A9" t="str">
            <v>SUDECAP</v>
          </cell>
        </row>
        <row r="10">
          <cell r="A10" t="str">
            <v>SUDECAP</v>
          </cell>
        </row>
        <row r="11">
          <cell r="A11" t="str">
            <v>SUDECAP-I</v>
          </cell>
        </row>
        <row r="12">
          <cell r="A12" t="str">
            <v>SETOP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  <sheetName val="ÍNDICE"/>
      <sheetName val="CAPA 1"/>
      <sheetName val="DADOS DO ORÇAMENTO"/>
      <sheetName val="CAPA 2"/>
      <sheetName val="SINAPI DESONERADO"/>
      <sheetName val="SINAPI NAO DESONERADO"/>
      <sheetName val="SUDECAP DESONERADO"/>
      <sheetName val="SUDECAPx"/>
      <sheetName val="SINAPIx"/>
      <sheetName val="SINAPI_Insumosx"/>
      <sheetName val="PLANILHA ORÇAMENTARIA"/>
      <sheetName val="CAPA 3"/>
      <sheetName val="BDI TCU 2622 - EDIF COM DESONER"/>
      <sheetName val="BDI TCU 2622 - EDIF SEM DESONER"/>
      <sheetName val="CAPA 4"/>
      <sheetName val="QCI"/>
      <sheetName val="CAPA 5"/>
      <sheetName val="CRONOGRAMA F"/>
      <sheetName val="CRONOGRAMA FF"/>
      <sheetName val="CAPA 6"/>
      <sheetName val="CPU"/>
      <sheetName val="CPU_ADM LOCAL"/>
      <sheetName val="CPU_ADMINISTRACAO LOCAL"/>
      <sheetName val="RESUMO ADMINISTRAÇÃO LOCAL "/>
      <sheetName val="CAPA 7"/>
      <sheetName val="MEMÓRIA DE CÁLCU_XXXXXX"/>
      <sheetName val="MEMÓRIA DE CÁLCULO"/>
      <sheetName val="CAPA 8"/>
      <sheetName val="CURV ABC DE SERVIÇO"/>
      <sheetName val="CAPA 9"/>
      <sheetName val="COTAÇÕES"/>
      <sheetName val="CPU_MODELO"/>
      <sheetName val="Plan1"/>
      <sheetName val="LEVANTAMENTO"/>
      <sheetName val="CPU (RACSUNHO)"/>
      <sheetName val="PLANILHA abc rascunh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>
        <row r="2">
          <cell r="B2" t="str">
            <v>SINAPI</v>
          </cell>
        </row>
        <row r="3">
          <cell r="B3" t="str">
            <v>SUDECAP</v>
          </cell>
        </row>
        <row r="4">
          <cell r="B4" t="str">
            <v>COMPOSIÇÃO</v>
          </cell>
        </row>
        <row r="5">
          <cell r="B5">
            <v>0</v>
          </cell>
        </row>
        <row r="6">
          <cell r="B6">
            <v>0</v>
          </cell>
        </row>
      </sheetData>
      <sheetData sheetId="34"/>
      <sheetData sheetId="35"/>
      <sheetData sheetId="3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TRICA"/>
      <sheetName val="HIDRAULICA"/>
      <sheetName val="BDI"/>
      <sheetName val="Planilha"/>
      <sheetName val="Cron FIS"/>
      <sheetName val="Cron FIN"/>
      <sheetName val="Indireto"/>
      <sheetName val="Plan1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-GERAL"/>
      <sheetName val="META 1-MANUTENCAO-PONTE"/>
      <sheetName val="META 2-CORTINA"/>
      <sheetName val="META 3-MANUTENCAO-PONTE"/>
      <sheetName val="META 4-GABIAO "/>
      <sheetName val="META 5-MANUTENCAO-PONTE"/>
      <sheetName val="META 6-GABIAO"/>
      <sheetName val="META 7-GABIAO"/>
      <sheetName val="META 8-GABIAO"/>
      <sheetName val="META 9 - GABIAO"/>
      <sheetName val="META 10 - GABIAO"/>
      <sheetName val="META 11 - GABIAO"/>
      <sheetName val="META 12 - SOLO GRAMPEADO"/>
      <sheetName val="META 13 - GABIAO"/>
      <sheetName val="META 14 - GABIAO"/>
      <sheetName val="META 15 - GABIAO"/>
      <sheetName val="META 16 - GABIAO"/>
      <sheetName val="META 17 - GABIAO"/>
      <sheetName val="META 18 - GABIAO"/>
      <sheetName val="META 19 - GABIAO"/>
      <sheetName val="META 20 - GABIAO"/>
      <sheetName val="META 21 - GABIAO"/>
      <sheetName val="PLANILHA-DRAGAGEM"/>
      <sheetName val="BANCO_DADOS"/>
      <sheetName val="GABIOES"/>
      <sheetName val="CORTINA"/>
      <sheetName val="PLANILHA-SOLO-GRAMP"/>
      <sheetName val="PLANILHA-CORTINA-ATIRANTADA"/>
      <sheetName val="MEMORIA_SOLO"/>
      <sheetName val="MEMORIA_CALCULO"/>
      <sheetName val="BDI"/>
      <sheetName val="CRONOGRAMA"/>
      <sheetName val="COMPOSIÇÃO"/>
      <sheetName val="SOLO-GRAMPEADO-ESTIM."/>
      <sheetName val="SOLO-CORTINA"/>
      <sheetName val="Plan6"/>
    </sheetNames>
    <sheetDataSet>
      <sheetData sheetId="0">
        <row r="4">
          <cell r="A4" t="str">
            <v>Objeto: Reparo de danos decorrentes da chuva no municipio de Santa Luzia/MG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1">
          <cell r="A1" t="str">
            <v>CÓDIGO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C. RUA CHINA"/>
      <sheetName val="Crono.Rua China"/>
      <sheetName val="ORC. RUA PRINC. FRANCISCA"/>
      <sheetName val="Crono. Rua Princ. Francisca"/>
      <sheetName val="ORC. AV. BEIRA RIO"/>
      <sheetName val="Crono. Av. Beira Rio"/>
      <sheetName val="BDI"/>
      <sheetName val="COMPOSIÇÃO"/>
    </sheetNames>
    <sheetDataSet>
      <sheetData sheetId="0">
        <row r="3">
          <cell r="A3" t="str">
            <v>Objeto: Reparo de danos decorrentes da chuva no municipio de Santa Luzia/MG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showGridLines="0" showZeros="0" tabSelected="1" view="pageBreakPreview" zoomScale="85" zoomScaleNormal="85" zoomScaleSheetLayoutView="85" workbookViewId="0">
      <selection activeCell="H15" sqref="H15"/>
    </sheetView>
  </sheetViews>
  <sheetFormatPr defaultRowHeight="15" x14ac:dyDescent="0.25"/>
  <cols>
    <col min="1" max="1" width="9.85546875" style="4" customWidth="1"/>
    <col min="2" max="2" width="15.85546875" style="4" bestFit="1" customWidth="1"/>
    <col min="3" max="3" width="13.42578125" style="52" customWidth="1"/>
    <col min="4" max="4" width="62.7109375" style="5" customWidth="1"/>
    <col min="5" max="5" width="8.7109375" style="2" customWidth="1"/>
    <col min="6" max="6" width="18.85546875" style="6" bestFit="1" customWidth="1"/>
    <col min="7" max="7" width="21.42578125" style="7" hidden="1" customWidth="1"/>
    <col min="8" max="8" width="21.42578125" style="7" customWidth="1"/>
    <col min="9" max="9" width="21.28515625" style="7" bestFit="1" customWidth="1"/>
    <col min="10" max="10" width="32.42578125" style="8" bestFit="1" customWidth="1"/>
    <col min="11" max="11" width="20" style="45" bestFit="1" customWidth="1"/>
    <col min="12" max="12" width="20" style="2" bestFit="1" customWidth="1"/>
    <col min="13" max="13" width="14.140625" style="2" customWidth="1"/>
    <col min="14" max="14" width="19.28515625" style="2" bestFit="1" customWidth="1"/>
    <col min="15" max="15" width="18.85546875" style="2" bestFit="1" customWidth="1"/>
    <col min="16" max="16" width="10.85546875" style="2" bestFit="1" customWidth="1"/>
    <col min="17" max="16384" width="9.140625" style="2"/>
  </cols>
  <sheetData>
    <row r="1" spans="1:14" ht="25.5" x14ac:dyDescent="0.25">
      <c r="A1" s="150" t="s">
        <v>106</v>
      </c>
      <c r="B1" s="151"/>
      <c r="C1" s="151"/>
      <c r="D1" s="151"/>
      <c r="E1" s="151"/>
      <c r="F1" s="151"/>
      <c r="G1" s="151"/>
      <c r="H1" s="151"/>
      <c r="I1" s="151"/>
      <c r="J1" s="151"/>
      <c r="K1" s="152"/>
    </row>
    <row r="2" spans="1:14" ht="26.25" thickBot="1" x14ac:dyDescent="0.3">
      <c r="A2" s="153" t="s">
        <v>107</v>
      </c>
      <c r="B2" s="154"/>
      <c r="C2" s="154"/>
      <c r="D2" s="154"/>
      <c r="E2" s="154"/>
      <c r="F2" s="154"/>
      <c r="G2" s="154"/>
      <c r="H2" s="154"/>
      <c r="I2" s="154"/>
      <c r="J2" s="154"/>
      <c r="K2" s="155"/>
    </row>
    <row r="3" spans="1:14" x14ac:dyDescent="0.25">
      <c r="A3" s="164" t="s">
        <v>0</v>
      </c>
      <c r="B3" s="165"/>
      <c r="C3" s="165"/>
      <c r="D3" s="165"/>
      <c r="E3" s="165"/>
      <c r="F3" s="165"/>
      <c r="G3" s="165"/>
      <c r="H3" s="165"/>
      <c r="I3" s="165"/>
      <c r="J3" s="165"/>
      <c r="K3" s="166"/>
    </row>
    <row r="4" spans="1:14" x14ac:dyDescent="0.25">
      <c r="A4" s="167"/>
      <c r="B4" s="168"/>
      <c r="C4" s="168"/>
      <c r="D4" s="168"/>
      <c r="E4" s="168"/>
      <c r="F4" s="168"/>
      <c r="G4" s="168"/>
      <c r="H4" s="168"/>
      <c r="I4" s="168"/>
      <c r="J4" s="168"/>
      <c r="K4" s="169"/>
    </row>
    <row r="5" spans="1:14" ht="29.25" customHeight="1" thickBot="1" x14ac:dyDescent="0.3">
      <c r="A5" s="170"/>
      <c r="B5" s="171"/>
      <c r="C5" s="171"/>
      <c r="D5" s="171"/>
      <c r="E5" s="171"/>
      <c r="F5" s="171"/>
      <c r="G5" s="171"/>
      <c r="H5" s="171"/>
      <c r="I5" s="171"/>
      <c r="J5" s="171"/>
      <c r="K5" s="172"/>
    </row>
    <row r="6" spans="1:14" x14ac:dyDescent="0.25">
      <c r="A6" s="173" t="s">
        <v>65</v>
      </c>
      <c r="B6" s="174"/>
      <c r="C6" s="174"/>
      <c r="D6" s="174"/>
      <c r="E6" s="174"/>
      <c r="F6" s="174"/>
      <c r="G6" s="175" t="s">
        <v>60</v>
      </c>
      <c r="H6" s="175"/>
      <c r="I6" s="175"/>
      <c r="J6" s="175"/>
      <c r="K6" s="176"/>
    </row>
    <row r="7" spans="1:14" x14ac:dyDescent="0.25">
      <c r="A7" s="173"/>
      <c r="B7" s="174"/>
      <c r="C7" s="174"/>
      <c r="D7" s="174"/>
      <c r="E7" s="174"/>
      <c r="F7" s="174"/>
      <c r="G7" s="177" t="s">
        <v>88</v>
      </c>
      <c r="H7" s="177"/>
      <c r="I7" s="177"/>
      <c r="J7" s="177"/>
      <c r="K7" s="178"/>
      <c r="L7" s="18"/>
    </row>
    <row r="8" spans="1:14" ht="18" customHeight="1" x14ac:dyDescent="0.25">
      <c r="A8" s="173"/>
      <c r="B8" s="174"/>
      <c r="C8" s="174"/>
      <c r="D8" s="174"/>
      <c r="E8" s="174"/>
      <c r="F8" s="174"/>
      <c r="G8" s="177"/>
      <c r="H8" s="177"/>
      <c r="I8" s="177"/>
      <c r="J8" s="177"/>
      <c r="K8" s="178"/>
    </row>
    <row r="9" spans="1:14" ht="15.75" customHeight="1" x14ac:dyDescent="0.25">
      <c r="A9" s="179" t="s">
        <v>103</v>
      </c>
      <c r="B9" s="180"/>
      <c r="C9" s="180"/>
      <c r="D9" s="180"/>
      <c r="E9" s="180"/>
      <c r="F9" s="181"/>
      <c r="G9" s="91" t="s">
        <v>57</v>
      </c>
      <c r="H9" s="91"/>
      <c r="I9" s="98" t="s">
        <v>1</v>
      </c>
      <c r="J9" s="182" t="s">
        <v>59</v>
      </c>
      <c r="K9" s="183"/>
    </row>
    <row r="10" spans="1:14" ht="15.75" thickBot="1" x14ac:dyDescent="0.3">
      <c r="A10" s="156"/>
      <c r="B10" s="157"/>
      <c r="C10" s="157"/>
      <c r="D10" s="157"/>
      <c r="E10" s="157"/>
      <c r="F10" s="158"/>
      <c r="G10" s="90" t="s">
        <v>58</v>
      </c>
      <c r="H10" s="90"/>
      <c r="I10" s="17">
        <f>BDI!I29</f>
        <v>0.24211461262972844</v>
      </c>
      <c r="J10" s="159">
        <f>J13</f>
        <v>1674989.02</v>
      </c>
      <c r="K10" s="160"/>
    </row>
    <row r="11" spans="1:14" ht="15.75" thickBot="1" x14ac:dyDescent="0.3">
      <c r="A11" s="161" t="s">
        <v>56</v>
      </c>
      <c r="B11" s="162"/>
      <c r="C11" s="162"/>
      <c r="D11" s="162"/>
      <c r="E11" s="162"/>
      <c r="F11" s="162"/>
      <c r="G11" s="162"/>
      <c r="H11" s="162"/>
      <c r="I11" s="162"/>
      <c r="J11" s="162"/>
      <c r="K11" s="163"/>
    </row>
    <row r="12" spans="1:14" ht="28.5" x14ac:dyDescent="0.25">
      <c r="A12" s="11" t="s">
        <v>48</v>
      </c>
      <c r="B12" s="12" t="s">
        <v>49</v>
      </c>
      <c r="C12" s="51" t="s">
        <v>6</v>
      </c>
      <c r="D12" s="13" t="s">
        <v>50</v>
      </c>
      <c r="E12" s="12" t="s">
        <v>51</v>
      </c>
      <c r="F12" s="14" t="s">
        <v>33</v>
      </c>
      <c r="G12" s="96" t="s">
        <v>52</v>
      </c>
      <c r="H12" s="15" t="s">
        <v>52</v>
      </c>
      <c r="I12" s="15" t="s">
        <v>53</v>
      </c>
      <c r="J12" s="15" t="s">
        <v>54</v>
      </c>
      <c r="K12" s="44" t="s">
        <v>55</v>
      </c>
      <c r="N12" s="3"/>
    </row>
    <row r="13" spans="1:14" x14ac:dyDescent="0.25">
      <c r="A13" s="43"/>
      <c r="B13" s="99" t="s">
        <v>66</v>
      </c>
      <c r="C13" s="100" t="s">
        <v>40</v>
      </c>
      <c r="D13" s="101" t="s">
        <v>67</v>
      </c>
      <c r="E13" s="102"/>
      <c r="F13" s="92"/>
      <c r="G13" s="92"/>
      <c r="H13" s="92"/>
      <c r="I13" s="92"/>
      <c r="J13" s="92">
        <f>SUBTOTAL(9,J14:J34)</f>
        <v>1674989.02</v>
      </c>
      <c r="K13" s="46">
        <f>J13/$J$13</f>
        <v>1</v>
      </c>
      <c r="L13" s="97">
        <v>1861205.19</v>
      </c>
      <c r="M13" s="2">
        <f>J13/L13</f>
        <v>0.89994860803069221</v>
      </c>
    </row>
    <row r="14" spans="1:14" x14ac:dyDescent="0.25">
      <c r="A14" s="87">
        <v>1</v>
      </c>
      <c r="B14" s="93"/>
      <c r="C14" s="103"/>
      <c r="D14" s="104" t="s">
        <v>5</v>
      </c>
      <c r="E14" s="93"/>
      <c r="F14" s="93"/>
      <c r="G14" s="93"/>
      <c r="H14" s="93"/>
      <c r="I14" s="93">
        <f t="shared" ref="I14:I33" si="0">G14*(1+$I$10)</f>
        <v>0</v>
      </c>
      <c r="J14" s="105">
        <f>SUBTOTAL(9,J15:J19)</f>
        <v>6340.41</v>
      </c>
      <c r="K14" s="106">
        <f t="shared" ref="K14:K34" si="1">J14/$J$13</f>
        <v>3.7853442167638807E-3</v>
      </c>
    </row>
    <row r="15" spans="1:14" ht="45" x14ac:dyDescent="0.25">
      <c r="A15" s="9" t="s">
        <v>35</v>
      </c>
      <c r="B15" s="107" t="s">
        <v>62</v>
      </c>
      <c r="C15" s="108" t="s">
        <v>9</v>
      </c>
      <c r="D15" s="109" t="s">
        <v>89</v>
      </c>
      <c r="E15" s="110" t="s">
        <v>86</v>
      </c>
      <c r="F15" s="111">
        <v>1</v>
      </c>
      <c r="G15" s="94">
        <v>1599.17</v>
      </c>
      <c r="H15" s="94">
        <f>ROUND(G15*0.9,2)</f>
        <v>1439.25</v>
      </c>
      <c r="I15" s="94">
        <f>H15*(1+$I$10)</f>
        <v>1787.7134562273366</v>
      </c>
      <c r="J15" s="112">
        <f t="shared" ref="J15:J34" si="2">ROUND(I15*F15,2)</f>
        <v>1787.71</v>
      </c>
      <c r="K15" s="10">
        <f t="shared" si="1"/>
        <v>1.067296548606629E-3</v>
      </c>
    </row>
    <row r="16" spans="1:14" ht="45" x14ac:dyDescent="0.25">
      <c r="A16" s="9" t="s">
        <v>36</v>
      </c>
      <c r="B16" s="107" t="s">
        <v>62</v>
      </c>
      <c r="C16" s="108" t="s">
        <v>10</v>
      </c>
      <c r="D16" s="109" t="s">
        <v>72</v>
      </c>
      <c r="E16" s="110" t="s">
        <v>4</v>
      </c>
      <c r="F16" s="111">
        <v>45</v>
      </c>
      <c r="G16" s="94">
        <v>16.3</v>
      </c>
      <c r="H16" s="94">
        <f t="shared" ref="H16:H34" si="3">ROUND(G16*0.9,2)</f>
        <v>14.67</v>
      </c>
      <c r="I16" s="94">
        <f t="shared" ref="I16:I19" si="4">H16*(1+$I$10)</f>
        <v>18.221821367278118</v>
      </c>
      <c r="J16" s="112">
        <f t="shared" si="2"/>
        <v>819.98</v>
      </c>
      <c r="K16" s="10">
        <f t="shared" si="1"/>
        <v>4.8954350757475409E-4</v>
      </c>
    </row>
    <row r="17" spans="1:11" ht="60" x14ac:dyDescent="0.25">
      <c r="A17" s="9" t="s">
        <v>37</v>
      </c>
      <c r="B17" s="107" t="s">
        <v>69</v>
      </c>
      <c r="C17" s="108">
        <v>10777</v>
      </c>
      <c r="D17" s="109" t="s">
        <v>76</v>
      </c>
      <c r="E17" s="110" t="s">
        <v>87</v>
      </c>
      <c r="F17" s="111">
        <v>3</v>
      </c>
      <c r="G17" s="94">
        <v>1044.01</v>
      </c>
      <c r="H17" s="94">
        <f t="shared" si="3"/>
        <v>939.61</v>
      </c>
      <c r="I17" s="94">
        <f t="shared" si="4"/>
        <v>1167.1033111730192</v>
      </c>
      <c r="J17" s="112">
        <f t="shared" si="2"/>
        <v>3501.31</v>
      </c>
      <c r="K17" s="10">
        <f t="shared" si="1"/>
        <v>2.0903480310575408E-3</v>
      </c>
    </row>
    <row r="18" spans="1:11" ht="45" x14ac:dyDescent="0.25">
      <c r="A18" s="9" t="s">
        <v>38</v>
      </c>
      <c r="B18" s="107" t="s">
        <v>71</v>
      </c>
      <c r="C18" s="108">
        <v>5213383</v>
      </c>
      <c r="D18" s="109" t="s">
        <v>77</v>
      </c>
      <c r="E18" s="110" t="s">
        <v>78</v>
      </c>
      <c r="F18" s="111">
        <v>90</v>
      </c>
      <c r="G18" s="94">
        <v>1.49</v>
      </c>
      <c r="H18" s="94">
        <f t="shared" si="3"/>
        <v>1.34</v>
      </c>
      <c r="I18" s="94">
        <f t="shared" si="4"/>
        <v>1.6644335809238362</v>
      </c>
      <c r="J18" s="112">
        <f t="shared" si="2"/>
        <v>149.80000000000001</v>
      </c>
      <c r="K18" s="10">
        <f t="shared" si="1"/>
        <v>8.9433422076999649E-5</v>
      </c>
    </row>
    <row r="19" spans="1:11" ht="30" x14ac:dyDescent="0.25">
      <c r="A19" s="9" t="s">
        <v>39</v>
      </c>
      <c r="B19" s="107" t="s">
        <v>71</v>
      </c>
      <c r="C19" s="108">
        <v>5213835</v>
      </c>
      <c r="D19" s="109" t="s">
        <v>79</v>
      </c>
      <c r="E19" s="110" t="s">
        <v>78</v>
      </c>
      <c r="F19" s="111">
        <v>90</v>
      </c>
      <c r="G19" s="94">
        <v>0.81</v>
      </c>
      <c r="H19" s="94">
        <f t="shared" si="3"/>
        <v>0.73</v>
      </c>
      <c r="I19" s="94">
        <f t="shared" si="4"/>
        <v>0.90674366721970179</v>
      </c>
      <c r="J19" s="112">
        <f t="shared" si="2"/>
        <v>81.61</v>
      </c>
      <c r="K19" s="10">
        <f t="shared" si="1"/>
        <v>4.8722707447956884E-5</v>
      </c>
    </row>
    <row r="20" spans="1:11" x14ac:dyDescent="0.25">
      <c r="A20" s="87">
        <v>2</v>
      </c>
      <c r="B20" s="93"/>
      <c r="C20" s="103"/>
      <c r="D20" s="104" t="s">
        <v>90</v>
      </c>
      <c r="E20" s="93"/>
      <c r="F20" s="93"/>
      <c r="G20" s="93"/>
      <c r="H20" s="93"/>
      <c r="I20" s="93">
        <f t="shared" si="0"/>
        <v>0</v>
      </c>
      <c r="J20" s="105">
        <f>SUBTOTAL(9,J21)</f>
        <v>2159.23</v>
      </c>
      <c r="K20" s="106">
        <f t="shared" si="1"/>
        <v>1.2891009876590117E-3</v>
      </c>
    </row>
    <row r="21" spans="1:11" x14ac:dyDescent="0.25">
      <c r="A21" s="9" t="s">
        <v>41</v>
      </c>
      <c r="B21" s="107" t="s">
        <v>62</v>
      </c>
      <c r="C21" s="108" t="s">
        <v>73</v>
      </c>
      <c r="D21" s="109" t="s">
        <v>34</v>
      </c>
      <c r="E21" s="110" t="s">
        <v>8</v>
      </c>
      <c r="F21" s="111">
        <v>15</v>
      </c>
      <c r="G21" s="94">
        <v>128.77000000000001</v>
      </c>
      <c r="H21" s="94">
        <f t="shared" si="3"/>
        <v>115.89</v>
      </c>
      <c r="I21" s="94">
        <f>H21*(1+$I$10)</f>
        <v>143.94866245765922</v>
      </c>
      <c r="J21" s="112">
        <f t="shared" si="2"/>
        <v>2159.23</v>
      </c>
      <c r="K21" s="10">
        <f t="shared" si="1"/>
        <v>1.2891009876590117E-3</v>
      </c>
    </row>
    <row r="22" spans="1:11" x14ac:dyDescent="0.25">
      <c r="A22" s="87">
        <v>3</v>
      </c>
      <c r="B22" s="93"/>
      <c r="C22" s="103"/>
      <c r="D22" s="113" t="s">
        <v>91</v>
      </c>
      <c r="E22" s="114"/>
      <c r="F22" s="115"/>
      <c r="G22" s="93"/>
      <c r="H22" s="93"/>
      <c r="I22" s="93">
        <f t="shared" si="0"/>
        <v>0</v>
      </c>
      <c r="J22" s="116">
        <f>SUBTOTAL(9,J23:J25)</f>
        <v>131077.12</v>
      </c>
      <c r="K22" s="106">
        <f t="shared" si="1"/>
        <v>7.8255509997313288E-2</v>
      </c>
    </row>
    <row r="23" spans="1:11" ht="90" x14ac:dyDescent="0.25">
      <c r="A23" s="9" t="s">
        <v>42</v>
      </c>
      <c r="B23" s="107" t="s">
        <v>70</v>
      </c>
      <c r="C23" s="108">
        <v>101267</v>
      </c>
      <c r="D23" s="109" t="s">
        <v>82</v>
      </c>
      <c r="E23" s="110" t="s">
        <v>7</v>
      </c>
      <c r="F23" s="111">
        <v>2057</v>
      </c>
      <c r="G23" s="94">
        <v>10.55</v>
      </c>
      <c r="H23" s="94">
        <f t="shared" si="3"/>
        <v>9.5</v>
      </c>
      <c r="I23" s="94">
        <f>H23*(1+$I$10)</f>
        <v>11.80008881998242</v>
      </c>
      <c r="J23" s="112">
        <f t="shared" si="2"/>
        <v>24272.78</v>
      </c>
      <c r="K23" s="10">
        <f t="shared" si="1"/>
        <v>1.4491306934059782E-2</v>
      </c>
    </row>
    <row r="24" spans="1:11" ht="45" x14ac:dyDescent="0.25">
      <c r="A24" s="9" t="s">
        <v>63</v>
      </c>
      <c r="B24" s="107" t="s">
        <v>70</v>
      </c>
      <c r="C24" s="108">
        <v>95875</v>
      </c>
      <c r="D24" s="109" t="s">
        <v>80</v>
      </c>
      <c r="E24" s="110" t="s">
        <v>81</v>
      </c>
      <c r="F24" s="111">
        <v>25987.5</v>
      </c>
      <c r="G24" s="94">
        <v>2.36</v>
      </c>
      <c r="H24" s="94">
        <f t="shared" si="3"/>
        <v>2.12</v>
      </c>
      <c r="I24" s="94">
        <f t="shared" ref="I24:I25" si="5">H24*(1+$I$10)</f>
        <v>2.6332829787750245</v>
      </c>
      <c r="J24" s="112">
        <f t="shared" si="2"/>
        <v>68432.44</v>
      </c>
      <c r="K24" s="10">
        <f t="shared" si="1"/>
        <v>4.085545587636151E-2</v>
      </c>
    </row>
    <row r="25" spans="1:11" ht="75" x14ac:dyDescent="0.25">
      <c r="A25" s="9" t="s">
        <v>64</v>
      </c>
      <c r="B25" s="107" t="s">
        <v>70</v>
      </c>
      <c r="C25" s="108">
        <v>93361</v>
      </c>
      <c r="D25" s="109" t="s">
        <v>83</v>
      </c>
      <c r="E25" s="110" t="s">
        <v>7</v>
      </c>
      <c r="F25" s="111">
        <f>F23/1.1</f>
        <v>1869.9999999999998</v>
      </c>
      <c r="G25" s="94">
        <v>18.350000000000001</v>
      </c>
      <c r="H25" s="94">
        <f t="shared" si="3"/>
        <v>16.52</v>
      </c>
      <c r="I25" s="94">
        <f t="shared" si="5"/>
        <v>20.519733400643112</v>
      </c>
      <c r="J25" s="112">
        <f t="shared" si="2"/>
        <v>38371.9</v>
      </c>
      <c r="K25" s="10">
        <f t="shared" si="1"/>
        <v>2.2908747186892009E-2</v>
      </c>
    </row>
    <row r="26" spans="1:11" x14ac:dyDescent="0.25">
      <c r="A26" s="87">
        <v>4</v>
      </c>
      <c r="B26" s="93"/>
      <c r="C26" s="103"/>
      <c r="D26" s="113" t="s">
        <v>92</v>
      </c>
      <c r="E26" s="114"/>
      <c r="F26" s="115"/>
      <c r="G26" s="93"/>
      <c r="H26" s="93"/>
      <c r="I26" s="93">
        <f t="shared" si="0"/>
        <v>0</v>
      </c>
      <c r="J26" s="116">
        <f>SUBTOTAL(9,J27:J28)</f>
        <v>1413745.05</v>
      </c>
      <c r="K26" s="106">
        <f t="shared" si="1"/>
        <v>0.84403242834391834</v>
      </c>
    </row>
    <row r="27" spans="1:11" ht="30" x14ac:dyDescent="0.25">
      <c r="A27" s="9" t="s">
        <v>43</v>
      </c>
      <c r="B27" s="107" t="s">
        <v>71</v>
      </c>
      <c r="C27" s="108">
        <v>3205870</v>
      </c>
      <c r="D27" s="117" t="s">
        <v>84</v>
      </c>
      <c r="E27" s="110" t="s">
        <v>7</v>
      </c>
      <c r="F27" s="111">
        <v>1870</v>
      </c>
      <c r="G27" s="94">
        <v>664.24</v>
      </c>
      <c r="H27" s="94">
        <f t="shared" si="3"/>
        <v>597.82000000000005</v>
      </c>
      <c r="I27" s="94">
        <f>H27*(1+$I$10)</f>
        <v>742.56095772230435</v>
      </c>
      <c r="J27" s="112">
        <f t="shared" si="2"/>
        <v>1388588.99</v>
      </c>
      <c r="K27" s="10">
        <f t="shared" si="1"/>
        <v>0.82901378660977731</v>
      </c>
    </row>
    <row r="28" spans="1:11" ht="30" x14ac:dyDescent="0.25">
      <c r="A28" s="9" t="s">
        <v>44</v>
      </c>
      <c r="B28" s="107" t="s">
        <v>71</v>
      </c>
      <c r="C28" s="108">
        <v>3205876</v>
      </c>
      <c r="D28" s="109" t="s">
        <v>85</v>
      </c>
      <c r="E28" s="110" t="s">
        <v>2</v>
      </c>
      <c r="F28" s="118">
        <v>71.400000000000006</v>
      </c>
      <c r="G28" s="94">
        <v>315.17</v>
      </c>
      <c r="H28" s="94">
        <f t="shared" si="3"/>
        <v>283.64999999999998</v>
      </c>
      <c r="I28" s="94">
        <f>H28*(1+$I$10)</f>
        <v>352.32580987242244</v>
      </c>
      <c r="J28" s="112">
        <f t="shared" si="2"/>
        <v>25156.06</v>
      </c>
      <c r="K28" s="10">
        <f t="shared" si="1"/>
        <v>1.5018641734141041E-2</v>
      </c>
    </row>
    <row r="29" spans="1:11" x14ac:dyDescent="0.25">
      <c r="A29" s="87">
        <v>5</v>
      </c>
      <c r="B29" s="93"/>
      <c r="C29" s="103"/>
      <c r="D29" s="113" t="s">
        <v>93</v>
      </c>
      <c r="E29" s="114"/>
      <c r="F29" s="115"/>
      <c r="G29" s="93"/>
      <c r="H29" s="93"/>
      <c r="I29" s="93">
        <f t="shared" si="0"/>
        <v>0</v>
      </c>
      <c r="J29" s="116">
        <f>SUBTOTAL(9,J30)</f>
        <v>2100.19</v>
      </c>
      <c r="K29" s="106">
        <f t="shared" si="1"/>
        <v>1.2538529954065013E-3</v>
      </c>
    </row>
    <row r="30" spans="1:11" s="50" customFormat="1" ht="45.75" thickBot="1" x14ac:dyDescent="0.3">
      <c r="A30" s="119" t="s">
        <v>45</v>
      </c>
      <c r="B30" s="120" t="s">
        <v>70</v>
      </c>
      <c r="C30" s="121">
        <v>94289</v>
      </c>
      <c r="D30" s="122" t="s">
        <v>74</v>
      </c>
      <c r="E30" s="123" t="s">
        <v>4</v>
      </c>
      <c r="F30" s="124">
        <v>34</v>
      </c>
      <c r="G30" s="125">
        <v>55.25</v>
      </c>
      <c r="H30" s="125">
        <f t="shared" si="3"/>
        <v>49.73</v>
      </c>
      <c r="I30" s="125">
        <f>H30*(1+$I$10)</f>
        <v>61.770359686076389</v>
      </c>
      <c r="J30" s="126">
        <f t="shared" si="2"/>
        <v>2100.19</v>
      </c>
      <c r="K30" s="127">
        <f t="shared" si="1"/>
        <v>1.2538529954065013E-3</v>
      </c>
    </row>
    <row r="31" spans="1:11" x14ac:dyDescent="0.25">
      <c r="A31" s="128">
        <v>6</v>
      </c>
      <c r="B31" s="129"/>
      <c r="C31" s="130"/>
      <c r="D31" s="131" t="s">
        <v>94</v>
      </c>
      <c r="E31" s="132"/>
      <c r="F31" s="133"/>
      <c r="G31" s="129"/>
      <c r="H31" s="129"/>
      <c r="I31" s="129">
        <f t="shared" si="0"/>
        <v>0</v>
      </c>
      <c r="J31" s="134">
        <f>SUBTOTAL(9,J32)</f>
        <v>2477.3200000000002</v>
      </c>
      <c r="K31" s="135">
        <f t="shared" si="1"/>
        <v>1.479006710145479E-3</v>
      </c>
    </row>
    <row r="32" spans="1:11" s="50" customFormat="1" ht="90" x14ac:dyDescent="0.25">
      <c r="A32" s="48" t="s">
        <v>46</v>
      </c>
      <c r="B32" s="136" t="s">
        <v>70</v>
      </c>
      <c r="C32" s="137">
        <v>94275</v>
      </c>
      <c r="D32" s="117" t="s">
        <v>75</v>
      </c>
      <c r="E32" s="138" t="s">
        <v>4</v>
      </c>
      <c r="F32" s="139">
        <v>34</v>
      </c>
      <c r="G32" s="95">
        <v>65.180000000000007</v>
      </c>
      <c r="H32" s="95">
        <f t="shared" si="3"/>
        <v>58.66</v>
      </c>
      <c r="I32" s="95">
        <f>H32*(1+$I$10)</f>
        <v>72.86244317685987</v>
      </c>
      <c r="J32" s="140">
        <f t="shared" si="2"/>
        <v>2477.3200000000002</v>
      </c>
      <c r="K32" s="49">
        <f t="shared" si="1"/>
        <v>1.479006710145479E-3</v>
      </c>
    </row>
    <row r="33" spans="1:12" x14ac:dyDescent="0.25">
      <c r="A33" s="87">
        <v>7</v>
      </c>
      <c r="B33" s="93"/>
      <c r="C33" s="103"/>
      <c r="D33" s="113" t="s">
        <v>61</v>
      </c>
      <c r="E33" s="114"/>
      <c r="F33" s="115"/>
      <c r="G33" s="93"/>
      <c r="H33" s="93"/>
      <c r="I33" s="93">
        <f t="shared" si="0"/>
        <v>0</v>
      </c>
      <c r="J33" s="116">
        <f>SUBTOTAL(9,J34)</f>
        <v>117089.7</v>
      </c>
      <c r="K33" s="16">
        <f t="shared" si="1"/>
        <v>6.9904756748793498E-2</v>
      </c>
    </row>
    <row r="34" spans="1:12" ht="30.75" thickBot="1" x14ac:dyDescent="0.3">
      <c r="A34" s="141" t="s">
        <v>47</v>
      </c>
      <c r="B34" s="142"/>
      <c r="C34" s="143"/>
      <c r="D34" s="144" t="s">
        <v>68</v>
      </c>
      <c r="E34" s="145" t="s">
        <v>3</v>
      </c>
      <c r="F34" s="146">
        <v>1</v>
      </c>
      <c r="G34" s="147">
        <v>104740.47</v>
      </c>
      <c r="H34" s="147">
        <f t="shared" si="3"/>
        <v>94266.42</v>
      </c>
      <c r="I34" s="147">
        <f>H34*(1+$I$10)</f>
        <v>117089.69776229128</v>
      </c>
      <c r="J34" s="148">
        <f t="shared" si="2"/>
        <v>117089.7</v>
      </c>
      <c r="K34" s="149">
        <f t="shared" si="1"/>
        <v>6.9904756748793498E-2</v>
      </c>
      <c r="L34" s="47"/>
    </row>
    <row r="38" spans="1:12" s="59" customFormat="1" x14ac:dyDescent="0.25">
      <c r="A38" s="58"/>
      <c r="B38" s="58"/>
      <c r="C38" s="81"/>
      <c r="D38" s="58"/>
      <c r="E38" s="58"/>
      <c r="F38" s="58"/>
      <c r="G38" s="58"/>
      <c r="H38" s="58"/>
      <c r="I38" s="58"/>
      <c r="J38" s="58"/>
    </row>
    <row r="39" spans="1:12" s="53" customFormat="1" x14ac:dyDescent="0.25">
      <c r="A39" s="83"/>
      <c r="B39" s="83"/>
      <c r="C39" s="83"/>
      <c r="D39" s="83"/>
      <c r="E39" s="83"/>
      <c r="F39" s="83"/>
      <c r="G39" s="83"/>
      <c r="H39" s="83"/>
      <c r="I39" s="83"/>
      <c r="J39" s="83"/>
    </row>
    <row r="40" spans="1:12" s="88" customFormat="1" x14ac:dyDescent="0.25">
      <c r="F40" s="89"/>
      <c r="G40" s="86"/>
      <c r="H40" s="86"/>
      <c r="I40" s="86"/>
      <c r="J40" s="86"/>
    </row>
    <row r="41" spans="1:12" s="88" customFormat="1" x14ac:dyDescent="0.25">
      <c r="F41" s="89"/>
      <c r="G41" s="86"/>
      <c r="H41" s="86"/>
      <c r="I41" s="86"/>
      <c r="J41" s="86"/>
    </row>
    <row r="42" spans="1:12" s="88" customFormat="1" x14ac:dyDescent="0.25">
      <c r="F42" s="89"/>
      <c r="G42" s="86"/>
      <c r="H42" s="86"/>
      <c r="I42" s="86"/>
      <c r="J42" s="86"/>
    </row>
    <row r="43" spans="1:12" s="88" customFormat="1" x14ac:dyDescent="0.25">
      <c r="F43" s="89"/>
      <c r="G43" s="86"/>
      <c r="H43" s="86"/>
      <c r="I43" s="86"/>
      <c r="J43" s="86"/>
    </row>
    <row r="44" spans="1:12" s="88" customFormat="1" x14ac:dyDescent="0.25">
      <c r="F44" s="89"/>
      <c r="G44" s="86"/>
      <c r="H44" s="86"/>
      <c r="I44" s="86"/>
      <c r="J44" s="86"/>
    </row>
    <row r="45" spans="1:12" s="59" customFormat="1" x14ac:dyDescent="0.25">
      <c r="A45" s="83"/>
      <c r="B45" s="83"/>
      <c r="C45" s="83"/>
      <c r="D45" s="83"/>
      <c r="E45" s="83"/>
      <c r="F45" s="83"/>
      <c r="G45" s="83"/>
      <c r="H45" s="83"/>
      <c r="I45" s="83"/>
      <c r="J45" s="83"/>
    </row>
  </sheetData>
  <autoFilter ref="A12:K34"/>
  <mergeCells count="11">
    <mergeCell ref="A1:K1"/>
    <mergeCell ref="A2:K2"/>
    <mergeCell ref="A10:F10"/>
    <mergeCell ref="J10:K10"/>
    <mergeCell ref="A11:K11"/>
    <mergeCell ref="A3:K5"/>
    <mergeCell ref="A6:F8"/>
    <mergeCell ref="G6:K6"/>
    <mergeCell ref="G7:K8"/>
    <mergeCell ref="A9:F9"/>
    <mergeCell ref="J9:K9"/>
  </mergeCells>
  <printOptions horizontalCentered="1" verticalCentered="1"/>
  <pageMargins left="0.39370078740157483" right="0.23622047244094491" top="0.47244094488188981" bottom="0.43307086614173229" header="0.31496062992125984" footer="0.31496062992125984"/>
  <pageSetup paperSize="9" scale="55" fitToHeight="0" orientation="landscape" r:id="rId1"/>
  <headerFooter>
    <oddFooter>Página &amp;P de &amp;N</oddFooter>
  </headerFooter>
  <rowBreaks count="1" manualBreakCount="1">
    <brk id="30" max="1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showGridLines="0" view="pageBreakPreview" zoomScaleSheetLayoutView="100" workbookViewId="0">
      <selection activeCell="H36" sqref="H36"/>
    </sheetView>
  </sheetViews>
  <sheetFormatPr defaultRowHeight="12.75" x14ac:dyDescent="0.2"/>
  <cols>
    <col min="1" max="1" width="25.85546875" style="1" customWidth="1"/>
    <col min="2" max="3" width="4.28515625" style="1" customWidth="1"/>
    <col min="4" max="4" width="9.140625" style="1"/>
    <col min="5" max="5" width="7.140625" style="1" customWidth="1"/>
    <col min="6" max="6" width="4.5703125" style="1" customWidth="1"/>
    <col min="7" max="7" width="6.140625" style="1" customWidth="1"/>
    <col min="8" max="8" width="24.42578125" style="1" customWidth="1"/>
    <col min="9" max="9" width="9" style="1" customWidth="1"/>
    <col min="10" max="10" width="9.140625" style="1" hidden="1" customWidth="1"/>
    <col min="11" max="16384" width="9.140625" style="1"/>
  </cols>
  <sheetData>
    <row r="1" spans="1:10" ht="20.25" x14ac:dyDescent="0.3">
      <c r="A1" s="193" t="s">
        <v>104</v>
      </c>
      <c r="B1" s="194"/>
      <c r="C1" s="194"/>
      <c r="D1" s="194"/>
      <c r="E1" s="194"/>
      <c r="F1" s="194"/>
      <c r="G1" s="194"/>
      <c r="H1" s="194"/>
      <c r="I1" s="195"/>
    </row>
    <row r="2" spans="1:10" ht="21" thickBot="1" x14ac:dyDescent="0.35">
      <c r="A2" s="196" t="s">
        <v>105</v>
      </c>
      <c r="B2" s="197"/>
      <c r="C2" s="197"/>
      <c r="D2" s="197"/>
      <c r="E2" s="197"/>
      <c r="F2" s="197"/>
      <c r="G2" s="197"/>
      <c r="H2" s="197"/>
      <c r="I2" s="198"/>
    </row>
    <row r="3" spans="1:10" ht="12.75" customHeight="1" x14ac:dyDescent="0.25">
      <c r="A3" s="184" t="s">
        <v>0</v>
      </c>
      <c r="B3" s="185"/>
      <c r="C3" s="185"/>
      <c r="D3" s="185"/>
      <c r="E3" s="185"/>
      <c r="F3" s="185"/>
      <c r="G3" s="185"/>
      <c r="H3" s="185"/>
      <c r="I3" s="186"/>
      <c r="J3" s="20"/>
    </row>
    <row r="4" spans="1:10" ht="12.75" customHeight="1" x14ac:dyDescent="0.25">
      <c r="A4" s="187"/>
      <c r="B4" s="188"/>
      <c r="C4" s="188"/>
      <c r="D4" s="188"/>
      <c r="E4" s="188"/>
      <c r="F4" s="188"/>
      <c r="G4" s="188"/>
      <c r="H4" s="188"/>
      <c r="I4" s="189"/>
      <c r="J4" s="21"/>
    </row>
    <row r="5" spans="1:10" ht="13.5" customHeight="1" x14ac:dyDescent="0.25">
      <c r="A5" s="187"/>
      <c r="B5" s="188"/>
      <c r="C5" s="188"/>
      <c r="D5" s="188"/>
      <c r="E5" s="188"/>
      <c r="F5" s="188"/>
      <c r="G5" s="188"/>
      <c r="H5" s="188"/>
      <c r="I5" s="189"/>
      <c r="J5" s="21"/>
    </row>
    <row r="6" spans="1:10" ht="15" customHeight="1" thickBot="1" x14ac:dyDescent="0.3">
      <c r="A6" s="190"/>
      <c r="B6" s="191"/>
      <c r="C6" s="191"/>
      <c r="D6" s="191"/>
      <c r="E6" s="191"/>
      <c r="F6" s="191"/>
      <c r="G6" s="191"/>
      <c r="H6" s="191"/>
      <c r="I6" s="192"/>
      <c r="J6" s="21"/>
    </row>
    <row r="7" spans="1:10" ht="81" customHeight="1" x14ac:dyDescent="0.25">
      <c r="A7" s="199" t="str">
        <f>'[9]PLANILHA-GERAL'!A4</f>
        <v>Objeto: Reparo de danos decorrentes da chuva no municipio de Santa Luzia/MG</v>
      </c>
      <c r="B7" s="200"/>
      <c r="C7" s="200"/>
      <c r="D7" s="200"/>
      <c r="E7" s="200"/>
      <c r="F7" s="200"/>
      <c r="G7" s="200"/>
      <c r="H7" s="200"/>
      <c r="I7" s="201"/>
      <c r="J7" s="21"/>
    </row>
    <row r="8" spans="1:10" ht="15.75" thickBot="1" x14ac:dyDescent="0.3">
      <c r="A8" s="22" t="str">
        <f>PLANILHA_RECONSTRUÇÃO!A9:F9</f>
        <v>Santa Luzia, 08 de novembro de 2022</v>
      </c>
      <c r="B8" s="23"/>
      <c r="C8" s="23"/>
      <c r="D8" s="23"/>
      <c r="E8" s="23"/>
      <c r="F8" s="23"/>
      <c r="G8" s="23"/>
      <c r="H8" s="23"/>
      <c r="I8" s="24"/>
      <c r="J8" s="21"/>
    </row>
    <row r="9" spans="1:10" ht="15.75" thickBot="1" x14ac:dyDescent="0.3">
      <c r="A9" s="202" t="s">
        <v>32</v>
      </c>
      <c r="B9" s="203"/>
      <c r="C9" s="203"/>
      <c r="D9" s="203"/>
      <c r="E9" s="203"/>
      <c r="F9" s="203"/>
      <c r="G9" s="203"/>
      <c r="H9" s="203"/>
      <c r="I9" s="204"/>
      <c r="J9" s="21"/>
    </row>
    <row r="10" spans="1:10" ht="15.75" thickBot="1" x14ac:dyDescent="0.3">
      <c r="A10" s="205" t="s">
        <v>11</v>
      </c>
      <c r="B10" s="206"/>
      <c r="C10" s="206"/>
      <c r="D10" s="206"/>
      <c r="E10" s="206"/>
      <c r="F10" s="206"/>
      <c r="G10" s="206"/>
      <c r="H10" s="206"/>
      <c r="I10" s="207"/>
      <c r="J10" s="21"/>
    </row>
    <row r="11" spans="1:10" ht="15" x14ac:dyDescent="0.25">
      <c r="A11" s="208" t="s">
        <v>12</v>
      </c>
      <c r="B11" s="210" t="s">
        <v>13</v>
      </c>
      <c r="C11" s="211"/>
      <c r="D11" s="211"/>
      <c r="E11" s="211"/>
      <c r="F11" s="211"/>
      <c r="G11" s="212"/>
      <c r="H11" s="216" t="s">
        <v>14</v>
      </c>
      <c r="I11" s="217"/>
      <c r="J11" s="21"/>
    </row>
    <row r="12" spans="1:10" ht="15" x14ac:dyDescent="0.25">
      <c r="A12" s="209"/>
      <c r="B12" s="213"/>
      <c r="C12" s="214"/>
      <c r="D12" s="214"/>
      <c r="E12" s="214"/>
      <c r="F12" s="214"/>
      <c r="G12" s="215"/>
      <c r="H12" s="218"/>
      <c r="I12" s="219"/>
      <c r="J12" s="21"/>
    </row>
    <row r="13" spans="1:10" ht="15" x14ac:dyDescent="0.25">
      <c r="A13" s="25" t="s">
        <v>15</v>
      </c>
      <c r="B13" s="26" t="s">
        <v>16</v>
      </c>
      <c r="C13" s="224">
        <v>3.7999999999999999E-2</v>
      </c>
      <c r="D13" s="224"/>
      <c r="E13" s="27" t="s">
        <v>17</v>
      </c>
      <c r="F13" s="224">
        <v>4.6699999999999998E-2</v>
      </c>
      <c r="G13" s="225"/>
      <c r="H13" s="28" t="s">
        <v>15</v>
      </c>
      <c r="I13" s="29">
        <v>4.6699999999999998E-2</v>
      </c>
      <c r="J13" s="21"/>
    </row>
    <row r="14" spans="1:10" ht="15" x14ac:dyDescent="0.25">
      <c r="A14" s="30" t="s">
        <v>18</v>
      </c>
      <c r="B14" s="31" t="s">
        <v>16</v>
      </c>
      <c r="C14" s="220">
        <v>3.2000000000000002E-3</v>
      </c>
      <c r="D14" s="220"/>
      <c r="E14" s="32" t="s">
        <v>17</v>
      </c>
      <c r="F14" s="220">
        <v>7.4000000000000003E-3</v>
      </c>
      <c r="G14" s="221"/>
      <c r="H14" s="33" t="s">
        <v>18</v>
      </c>
      <c r="I14" s="34">
        <v>7.4000000000000003E-3</v>
      </c>
      <c r="J14" s="21"/>
    </row>
    <row r="15" spans="1:10" ht="15" x14ac:dyDescent="0.25">
      <c r="A15" s="30" t="s">
        <v>19</v>
      </c>
      <c r="B15" s="31" t="s">
        <v>16</v>
      </c>
      <c r="C15" s="220">
        <v>5.0000000000000001E-3</v>
      </c>
      <c r="D15" s="220"/>
      <c r="E15" s="32" t="s">
        <v>17</v>
      </c>
      <c r="F15" s="220">
        <v>9.7000000000000003E-3</v>
      </c>
      <c r="G15" s="221"/>
      <c r="H15" s="33" t="s">
        <v>19</v>
      </c>
      <c r="I15" s="34">
        <v>5.5999999999999999E-3</v>
      </c>
      <c r="J15" s="21"/>
    </row>
    <row r="16" spans="1:10" ht="15" x14ac:dyDescent="0.25">
      <c r="A16" s="30" t="s">
        <v>20</v>
      </c>
      <c r="B16" s="31" t="s">
        <v>16</v>
      </c>
      <c r="C16" s="220">
        <v>1.0200000000000001E-2</v>
      </c>
      <c r="D16" s="220"/>
      <c r="E16" s="32" t="s">
        <v>17</v>
      </c>
      <c r="F16" s="220">
        <v>1.21E-2</v>
      </c>
      <c r="G16" s="221"/>
      <c r="H16" s="33" t="s">
        <v>20</v>
      </c>
      <c r="I16" s="34">
        <v>1.21E-2</v>
      </c>
      <c r="J16" s="21"/>
    </row>
    <row r="17" spans="1:10" ht="15" x14ac:dyDescent="0.25">
      <c r="A17" s="30" t="s">
        <v>21</v>
      </c>
      <c r="B17" s="31" t="s">
        <v>16</v>
      </c>
      <c r="C17" s="220">
        <v>6.6400000000000001E-2</v>
      </c>
      <c r="D17" s="220"/>
      <c r="E17" s="32" t="s">
        <v>17</v>
      </c>
      <c r="F17" s="220">
        <v>8.6900000000000005E-2</v>
      </c>
      <c r="G17" s="221"/>
      <c r="H17" s="33" t="s">
        <v>21</v>
      </c>
      <c r="I17" s="34">
        <v>8.6900000000000005E-2</v>
      </c>
      <c r="J17" s="21"/>
    </row>
    <row r="18" spans="1:10" ht="15" x14ac:dyDescent="0.25">
      <c r="A18" s="30" t="s">
        <v>29</v>
      </c>
      <c r="B18" s="31" t="s">
        <v>16</v>
      </c>
      <c r="C18" s="220">
        <v>0.02</v>
      </c>
      <c r="D18" s="220"/>
      <c r="E18" s="32" t="s">
        <v>17</v>
      </c>
      <c r="F18" s="220">
        <v>0.05</v>
      </c>
      <c r="G18" s="221"/>
      <c r="H18" s="35" t="s">
        <v>22</v>
      </c>
      <c r="I18" s="34">
        <v>2.5000000000000001E-2</v>
      </c>
      <c r="J18" s="21"/>
    </row>
    <row r="19" spans="1:10" ht="15" x14ac:dyDescent="0.25">
      <c r="A19" s="30" t="s">
        <v>30</v>
      </c>
      <c r="B19" s="31"/>
      <c r="C19" s="220"/>
      <c r="D19" s="220"/>
      <c r="E19" s="32"/>
      <c r="F19" s="220">
        <v>3.6499999999999998E-2</v>
      </c>
      <c r="G19" s="221"/>
      <c r="H19" s="35" t="s">
        <v>30</v>
      </c>
      <c r="I19" s="34">
        <v>3.6499999999999998E-2</v>
      </c>
      <c r="J19" s="21"/>
    </row>
    <row r="20" spans="1:10" ht="15" x14ac:dyDescent="0.25">
      <c r="A20" s="36" t="s">
        <v>31</v>
      </c>
      <c r="B20" s="37"/>
      <c r="C20" s="222">
        <v>0</v>
      </c>
      <c r="D20" s="222"/>
      <c r="E20" s="38" t="s">
        <v>24</v>
      </c>
      <c r="F20" s="222">
        <v>4.4999999999999998E-2</v>
      </c>
      <c r="G20" s="223"/>
      <c r="H20" s="39" t="s">
        <v>23</v>
      </c>
      <c r="I20" s="40">
        <v>0</v>
      </c>
      <c r="J20" s="21"/>
    </row>
    <row r="21" spans="1:10" ht="15" x14ac:dyDescent="0.25">
      <c r="A21" s="226" t="s">
        <v>25</v>
      </c>
      <c r="B21" s="227"/>
      <c r="C21" s="227"/>
      <c r="D21" s="227"/>
      <c r="E21" s="227"/>
      <c r="F21" s="227"/>
      <c r="G21" s="227"/>
      <c r="H21" s="227"/>
      <c r="I21" s="228"/>
      <c r="J21" s="21"/>
    </row>
    <row r="22" spans="1:10" ht="15" x14ac:dyDescent="0.25">
      <c r="A22" s="25" t="s">
        <v>15</v>
      </c>
      <c r="B22" s="240" t="s">
        <v>26</v>
      </c>
      <c r="C22" s="241"/>
      <c r="D22" s="241"/>
      <c r="E22" s="241"/>
      <c r="F22" s="241"/>
      <c r="G22" s="241"/>
      <c r="H22" s="241"/>
      <c r="I22" s="242"/>
      <c r="J22" s="21"/>
    </row>
    <row r="23" spans="1:10" ht="15" x14ac:dyDescent="0.25">
      <c r="A23" s="30" t="s">
        <v>18</v>
      </c>
      <c r="B23" s="237" t="s">
        <v>26</v>
      </c>
      <c r="C23" s="238"/>
      <c r="D23" s="238"/>
      <c r="E23" s="238"/>
      <c r="F23" s="238"/>
      <c r="G23" s="238"/>
      <c r="H23" s="238"/>
      <c r="I23" s="239"/>
      <c r="J23" s="21"/>
    </row>
    <row r="24" spans="1:10" ht="15" x14ac:dyDescent="0.25">
      <c r="A24" s="30" t="s">
        <v>19</v>
      </c>
      <c r="B24" s="237" t="s">
        <v>26</v>
      </c>
      <c r="C24" s="238"/>
      <c r="D24" s="238"/>
      <c r="E24" s="238"/>
      <c r="F24" s="238"/>
      <c r="G24" s="238"/>
      <c r="H24" s="238"/>
      <c r="I24" s="239"/>
      <c r="J24" s="21"/>
    </row>
    <row r="25" spans="1:10" ht="15" x14ac:dyDescent="0.25">
      <c r="A25" s="30" t="s">
        <v>20</v>
      </c>
      <c r="B25" s="237" t="s">
        <v>26</v>
      </c>
      <c r="C25" s="238"/>
      <c r="D25" s="238"/>
      <c r="E25" s="238"/>
      <c r="F25" s="238"/>
      <c r="G25" s="238"/>
      <c r="H25" s="238"/>
      <c r="I25" s="239"/>
      <c r="J25" s="21"/>
    </row>
    <row r="26" spans="1:10" ht="15" x14ac:dyDescent="0.25">
      <c r="A26" s="30" t="s">
        <v>21</v>
      </c>
      <c r="B26" s="237" t="s">
        <v>26</v>
      </c>
      <c r="C26" s="238"/>
      <c r="D26" s="238"/>
      <c r="E26" s="238"/>
      <c r="F26" s="238"/>
      <c r="G26" s="238"/>
      <c r="H26" s="238"/>
      <c r="I26" s="239"/>
      <c r="J26" s="21"/>
    </row>
    <row r="27" spans="1:10" ht="15" x14ac:dyDescent="0.25">
      <c r="A27" s="30" t="s">
        <v>22</v>
      </c>
      <c r="B27" s="237" t="s">
        <v>26</v>
      </c>
      <c r="C27" s="238"/>
      <c r="D27" s="238"/>
      <c r="E27" s="238"/>
      <c r="F27" s="238"/>
      <c r="G27" s="238"/>
      <c r="H27" s="238"/>
      <c r="I27" s="239"/>
      <c r="J27" s="21"/>
    </row>
    <row r="28" spans="1:10" ht="15" x14ac:dyDescent="0.25">
      <c r="A28" s="36" t="s">
        <v>23</v>
      </c>
      <c r="B28" s="234" t="s">
        <v>26</v>
      </c>
      <c r="C28" s="235"/>
      <c r="D28" s="235"/>
      <c r="E28" s="235"/>
      <c r="F28" s="235"/>
      <c r="G28" s="235"/>
      <c r="H28" s="235"/>
      <c r="I28" s="236"/>
      <c r="J28" s="21"/>
    </row>
    <row r="29" spans="1:10" ht="15.75" thickBot="1" x14ac:dyDescent="0.3">
      <c r="A29" s="41" t="s">
        <v>27</v>
      </c>
      <c r="B29" s="230" t="s">
        <v>28</v>
      </c>
      <c r="C29" s="231"/>
      <c r="D29" s="231"/>
      <c r="E29" s="231"/>
      <c r="F29" s="231"/>
      <c r="G29" s="231"/>
      <c r="H29" s="232"/>
      <c r="I29" s="19">
        <f>((1+I13+I14+I15)*(1+I16)*(1+I17))/(1-(I18+I20+I19))-1</f>
        <v>0.24211461262972844</v>
      </c>
      <c r="J29" s="21"/>
    </row>
    <row r="30" spans="1:10" ht="15" x14ac:dyDescent="0.25">
      <c r="A30" s="233"/>
      <c r="B30" s="233"/>
      <c r="C30" s="233"/>
      <c r="D30" s="233"/>
      <c r="E30" s="233"/>
      <c r="F30" s="233"/>
      <c r="G30" s="233"/>
      <c r="H30" s="233"/>
      <c r="I30" s="233"/>
      <c r="J30" s="20"/>
    </row>
    <row r="31" spans="1:10" ht="15" x14ac:dyDescent="0.25">
      <c r="A31" s="229"/>
      <c r="B31" s="229"/>
      <c r="C31" s="229"/>
      <c r="D31" s="229"/>
      <c r="E31" s="229"/>
      <c r="F31" s="229"/>
      <c r="G31" s="229"/>
      <c r="H31" s="229"/>
      <c r="I31" s="229"/>
      <c r="J31" s="21"/>
    </row>
    <row r="32" spans="1:10" s="59" customFormat="1" ht="15" x14ac:dyDescent="0.25">
      <c r="A32" s="58"/>
      <c r="B32" s="58"/>
      <c r="C32" s="81"/>
      <c r="D32" s="58"/>
      <c r="E32" s="58"/>
      <c r="F32" s="58"/>
      <c r="G32" s="58"/>
      <c r="H32" s="58"/>
      <c r="I32" s="58"/>
    </row>
    <row r="33" spans="1:10" s="53" customFormat="1" ht="15" x14ac:dyDescent="0.25">
      <c r="A33" s="83"/>
      <c r="B33" s="83"/>
      <c r="C33" s="83"/>
      <c r="D33" s="83"/>
      <c r="E33" s="83"/>
      <c r="F33" s="83"/>
      <c r="G33" s="83"/>
      <c r="H33" s="83"/>
      <c r="I33" s="83"/>
    </row>
    <row r="34" spans="1:10" s="88" customFormat="1" ht="15" x14ac:dyDescent="0.25">
      <c r="F34" s="89"/>
      <c r="G34" s="86"/>
      <c r="H34" s="86"/>
      <c r="I34" s="86"/>
    </row>
    <row r="35" spans="1:10" s="88" customFormat="1" ht="15" x14ac:dyDescent="0.25">
      <c r="F35" s="89"/>
      <c r="G35" s="86"/>
      <c r="H35" s="86"/>
      <c r="I35" s="86"/>
    </row>
    <row r="36" spans="1:10" s="88" customFormat="1" ht="15" x14ac:dyDescent="0.25">
      <c r="F36" s="89"/>
      <c r="G36" s="86"/>
      <c r="H36" s="86"/>
      <c r="I36" s="86"/>
    </row>
    <row r="37" spans="1:10" s="88" customFormat="1" ht="15" x14ac:dyDescent="0.25">
      <c r="F37" s="89"/>
      <c r="G37" s="86"/>
      <c r="H37" s="86"/>
      <c r="I37" s="86"/>
    </row>
    <row r="38" spans="1:10" s="88" customFormat="1" ht="15" x14ac:dyDescent="0.25">
      <c r="F38" s="89"/>
      <c r="G38" s="86"/>
      <c r="H38" s="86"/>
      <c r="I38" s="86"/>
    </row>
    <row r="39" spans="1:10" ht="15.75" thickBot="1" x14ac:dyDescent="0.3">
      <c r="A39" s="229"/>
      <c r="B39" s="229"/>
      <c r="C39" s="229"/>
      <c r="D39" s="229"/>
      <c r="E39" s="229"/>
      <c r="F39" s="229"/>
      <c r="G39" s="229"/>
      <c r="H39" s="229"/>
      <c r="I39" s="229"/>
      <c r="J39" s="42"/>
    </row>
  </sheetData>
  <mergeCells count="37">
    <mergeCell ref="A21:I21"/>
    <mergeCell ref="A39:I39"/>
    <mergeCell ref="B29:H29"/>
    <mergeCell ref="A30:I30"/>
    <mergeCell ref="A31:I31"/>
    <mergeCell ref="B28:I28"/>
    <mergeCell ref="B27:I27"/>
    <mergeCell ref="B22:I22"/>
    <mergeCell ref="B23:I23"/>
    <mergeCell ref="B24:I24"/>
    <mergeCell ref="B25:I25"/>
    <mergeCell ref="B26:I26"/>
    <mergeCell ref="C20:D20"/>
    <mergeCell ref="F20:G20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A10:I10"/>
    <mergeCell ref="A11:A12"/>
    <mergeCell ref="B11:G12"/>
    <mergeCell ref="H11:I12"/>
    <mergeCell ref="C19:D19"/>
    <mergeCell ref="F19:G19"/>
    <mergeCell ref="A1:I1"/>
    <mergeCell ref="A2:I2"/>
    <mergeCell ref="A3:I6"/>
    <mergeCell ref="A7:I7"/>
    <mergeCell ref="A9:I9"/>
  </mergeCells>
  <conditionalFormatting sqref="I13:I19">
    <cfRule type="cellIs" dxfId="2" priority="2" stopIfTrue="1" operator="notBetween">
      <formula>C13</formula>
      <formula>F13</formula>
    </cfRule>
  </conditionalFormatting>
  <conditionalFormatting sqref="I20">
    <cfRule type="expression" dxfId="1" priority="1" stopIfTrue="1">
      <formula>$L$20&lt;&gt;0</formula>
    </cfRule>
  </conditionalFormatting>
  <dataValidations disablePrompts="1" count="2">
    <dataValidation allowBlank="1" showInputMessage="1" showErrorMessage="1" promptTitle="Encargos sociais" prompt="Para encargos sociais desonerados usar 2%." sqref="I20"/>
    <dataValidation allowBlank="1" showInputMessage="1" showErrorMessage="1" promptTitle="Fórnula TCU Acórdão 2622/2013" prompt="Rodovias, ferrovias, obras urbanas" sqref="B29:H29"/>
  </dataValidations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1"/>
  <sheetViews>
    <sheetView showGridLines="0" showZeros="0" view="pageBreakPreview" topLeftCell="A7" zoomScale="70" zoomScaleSheetLayoutView="70" workbookViewId="0">
      <selection activeCell="B13" sqref="B13"/>
    </sheetView>
  </sheetViews>
  <sheetFormatPr defaultRowHeight="15" x14ac:dyDescent="0.25"/>
  <cols>
    <col min="1" max="1" width="10.28515625" style="59" customWidth="1"/>
    <col min="2" max="2" width="53.42578125" style="59" customWidth="1"/>
    <col min="3" max="3" width="23.42578125" style="68" bestFit="1" customWidth="1"/>
    <col min="4" max="5" width="17.28515625" style="59" bestFit="1" customWidth="1"/>
    <col min="6" max="6" width="17.85546875" style="59" bestFit="1" customWidth="1"/>
    <col min="7" max="7" width="18.28515625" style="59" bestFit="1" customWidth="1"/>
    <col min="8" max="8" width="17.85546875" style="59" bestFit="1" customWidth="1"/>
    <col min="9" max="9" width="18.28515625" style="59" bestFit="1" customWidth="1"/>
    <col min="10" max="10" width="9.140625" style="59"/>
    <col min="11" max="11" width="19.140625" style="59" bestFit="1" customWidth="1"/>
    <col min="12" max="16384" width="9.140625" style="59"/>
  </cols>
  <sheetData>
    <row r="1" spans="1:12" ht="27" x14ac:dyDescent="0.35">
      <c r="A1" s="243" t="s">
        <v>106</v>
      </c>
      <c r="B1" s="244"/>
      <c r="C1" s="244"/>
      <c r="D1" s="244"/>
      <c r="E1" s="244"/>
      <c r="F1" s="244"/>
      <c r="G1" s="244"/>
      <c r="H1" s="244"/>
      <c r="I1" s="245"/>
    </row>
    <row r="2" spans="1:12" ht="27.75" thickBot="1" x14ac:dyDescent="0.4">
      <c r="A2" s="246" t="s">
        <v>105</v>
      </c>
      <c r="B2" s="247"/>
      <c r="C2" s="247"/>
      <c r="D2" s="247"/>
      <c r="E2" s="247"/>
      <c r="F2" s="247"/>
      <c r="G2" s="247"/>
      <c r="H2" s="247"/>
      <c r="I2" s="248"/>
    </row>
    <row r="3" spans="1:12" s="53" customFormat="1" x14ac:dyDescent="0.25">
      <c r="A3" s="256" t="s">
        <v>0</v>
      </c>
      <c r="B3" s="257"/>
      <c r="C3" s="257"/>
      <c r="D3" s="257"/>
      <c r="E3" s="257"/>
      <c r="F3" s="257"/>
      <c r="G3" s="257"/>
      <c r="H3" s="257"/>
      <c r="I3" s="258"/>
    </row>
    <row r="4" spans="1:12" s="53" customFormat="1" x14ac:dyDescent="0.25">
      <c r="A4" s="256"/>
      <c r="B4" s="257"/>
      <c r="C4" s="257"/>
      <c r="D4" s="257"/>
      <c r="E4" s="257"/>
      <c r="F4" s="257"/>
      <c r="G4" s="257"/>
      <c r="H4" s="257"/>
      <c r="I4" s="258"/>
    </row>
    <row r="5" spans="1:12" s="53" customFormat="1" ht="30" customHeight="1" thickBot="1" x14ac:dyDescent="0.3">
      <c r="A5" s="259"/>
      <c r="B5" s="260"/>
      <c r="C5" s="260"/>
      <c r="D5" s="260"/>
      <c r="E5" s="260"/>
      <c r="F5" s="260"/>
      <c r="G5" s="260"/>
      <c r="H5" s="260"/>
      <c r="I5" s="261"/>
    </row>
    <row r="6" spans="1:12" s="53" customFormat="1" x14ac:dyDescent="0.25">
      <c r="A6" s="262" t="str">
        <f>'[10]ORC. RUA CHINA'!A3:D3</f>
        <v>Objeto: Reparo de danos decorrentes da chuva no municipio de Santa Luzia/MG</v>
      </c>
      <c r="B6" s="263"/>
      <c r="C6" s="263"/>
      <c r="D6" s="263"/>
      <c r="E6" s="263"/>
      <c r="F6" s="263"/>
      <c r="G6" s="263"/>
      <c r="H6" s="263"/>
      <c r="I6" s="264"/>
      <c r="J6" s="54"/>
      <c r="K6" s="54"/>
    </row>
    <row r="7" spans="1:12" s="53" customFormat="1" x14ac:dyDescent="0.25">
      <c r="A7" s="265"/>
      <c r="B7" s="266"/>
      <c r="C7" s="266"/>
      <c r="D7" s="266"/>
      <c r="E7" s="266"/>
      <c r="F7" s="266"/>
      <c r="G7" s="266"/>
      <c r="H7" s="266"/>
      <c r="I7" s="267"/>
      <c r="J7" s="54"/>
      <c r="K7" s="54"/>
    </row>
    <row r="8" spans="1:12" s="53" customFormat="1" ht="15.75" thickBot="1" x14ac:dyDescent="0.3">
      <c r="A8" s="268" t="str">
        <f>PLANILHA_RECONSTRUÇÃO!A9</f>
        <v>Santa Luzia, 08 de novembro de 2022</v>
      </c>
      <c r="B8" s="269"/>
      <c r="C8" s="55"/>
      <c r="D8" s="56"/>
      <c r="E8" s="56"/>
      <c r="F8" s="56"/>
      <c r="G8" s="56"/>
      <c r="H8" s="56"/>
      <c r="I8" s="57"/>
      <c r="J8" s="54"/>
      <c r="K8" s="54"/>
    </row>
    <row r="9" spans="1:12" s="53" customFormat="1" ht="15.75" thickBot="1" x14ac:dyDescent="0.3">
      <c r="A9" s="270" t="s">
        <v>102</v>
      </c>
      <c r="B9" s="271"/>
      <c r="C9" s="271"/>
      <c r="D9" s="271"/>
      <c r="E9" s="271"/>
      <c r="F9" s="271"/>
      <c r="G9" s="271"/>
      <c r="H9" s="271"/>
      <c r="I9" s="272"/>
      <c r="J9" s="54"/>
      <c r="K9" s="54"/>
    </row>
    <row r="10" spans="1:12" x14ac:dyDescent="0.25">
      <c r="A10" s="273" t="s">
        <v>48</v>
      </c>
      <c r="B10" s="273" t="s">
        <v>95</v>
      </c>
      <c r="C10" s="275" t="s">
        <v>96</v>
      </c>
      <c r="D10" s="277" t="s">
        <v>97</v>
      </c>
      <c r="E10" s="278"/>
      <c r="F10" s="278"/>
      <c r="G10" s="278"/>
      <c r="H10" s="278"/>
      <c r="I10" s="279"/>
      <c r="J10" s="58"/>
      <c r="K10" s="58"/>
    </row>
    <row r="11" spans="1:12" x14ac:dyDescent="0.25">
      <c r="A11" s="274"/>
      <c r="B11" s="274"/>
      <c r="C11" s="276"/>
      <c r="D11" s="60">
        <v>30</v>
      </c>
      <c r="E11" s="60">
        <v>60</v>
      </c>
      <c r="F11" s="60">
        <v>90</v>
      </c>
      <c r="G11" s="60">
        <v>120</v>
      </c>
      <c r="H11" s="60">
        <v>150</v>
      </c>
      <c r="I11" s="60">
        <v>180</v>
      </c>
      <c r="J11" s="58"/>
      <c r="K11" s="58"/>
    </row>
    <row r="12" spans="1:12" x14ac:dyDescent="0.25">
      <c r="A12" s="61"/>
      <c r="B12" s="62"/>
      <c r="C12" s="63"/>
      <c r="D12" s="64"/>
      <c r="E12" s="64"/>
      <c r="F12" s="64"/>
      <c r="G12" s="64"/>
      <c r="H12" s="64"/>
      <c r="I12" s="64"/>
      <c r="J12" s="58"/>
      <c r="K12" s="58"/>
    </row>
    <row r="13" spans="1:12" x14ac:dyDescent="0.25">
      <c r="A13" s="65">
        <v>1</v>
      </c>
      <c r="B13" s="66" t="str">
        <f>VLOOKUP(A13,PLANILHA_RECONSTRUÇÃO!$A$14:$J$34,4,FALSE)</f>
        <v>SERVIÇOS PRELIMINARES</v>
      </c>
      <c r="C13" s="66">
        <f>PLANILHA_RECONSTRUÇÃO!J14</f>
        <v>6340.41</v>
      </c>
      <c r="D13" s="67">
        <v>1</v>
      </c>
      <c r="E13" s="67"/>
      <c r="F13" s="67"/>
      <c r="G13" s="67"/>
      <c r="H13" s="67"/>
      <c r="I13" s="67"/>
      <c r="K13" s="68"/>
      <c r="L13" s="68"/>
    </row>
    <row r="14" spans="1:12" x14ac:dyDescent="0.25">
      <c r="A14" s="69"/>
      <c r="B14" s="70"/>
      <c r="C14" s="71"/>
      <c r="D14" s="72">
        <f>D$13*$C$13</f>
        <v>6340.41</v>
      </c>
      <c r="E14" s="72">
        <f t="shared" ref="E14:I14" si="0">E$13*$C$13</f>
        <v>0</v>
      </c>
      <c r="F14" s="72">
        <f t="shared" si="0"/>
        <v>0</v>
      </c>
      <c r="G14" s="72">
        <f t="shared" si="0"/>
        <v>0</v>
      </c>
      <c r="H14" s="72">
        <f t="shared" si="0"/>
        <v>0</v>
      </c>
      <c r="I14" s="72">
        <f t="shared" si="0"/>
        <v>0</v>
      </c>
      <c r="K14" s="68"/>
      <c r="L14" s="68"/>
    </row>
    <row r="15" spans="1:12" x14ac:dyDescent="0.25">
      <c r="A15" s="65">
        <v>2</v>
      </c>
      <c r="B15" s="66" t="str">
        <f>VLOOKUP(A15,PLANILHA_RECONSTRUÇÃO!$A$14:$J$34,4,FALSE)</f>
        <v>TOPOGRAFIA</v>
      </c>
      <c r="C15" s="66">
        <f>PLANILHA_RECONSTRUÇÃO!J20</f>
        <v>2159.23</v>
      </c>
      <c r="D15" s="67">
        <v>1</v>
      </c>
      <c r="E15" s="67"/>
      <c r="F15" s="67"/>
      <c r="G15" s="67"/>
      <c r="H15" s="67"/>
      <c r="I15" s="67"/>
      <c r="K15" s="68"/>
      <c r="L15" s="68"/>
    </row>
    <row r="16" spans="1:12" x14ac:dyDescent="0.25">
      <c r="A16" s="69"/>
      <c r="B16" s="70"/>
      <c r="C16" s="71"/>
      <c r="D16" s="72">
        <f>D$15*$C$15</f>
        <v>2159.23</v>
      </c>
      <c r="E16" s="72">
        <f t="shared" ref="E16:I16" si="1">E$15*$C$15</f>
        <v>0</v>
      </c>
      <c r="F16" s="72">
        <f t="shared" si="1"/>
        <v>0</v>
      </c>
      <c r="G16" s="72">
        <f t="shared" si="1"/>
        <v>0</v>
      </c>
      <c r="H16" s="72">
        <f t="shared" si="1"/>
        <v>0</v>
      </c>
      <c r="I16" s="72">
        <f t="shared" si="1"/>
        <v>0</v>
      </c>
      <c r="K16" s="68"/>
      <c r="L16" s="68"/>
    </row>
    <row r="17" spans="1:12" x14ac:dyDescent="0.25">
      <c r="A17" s="65">
        <v>3</v>
      </c>
      <c r="B17" s="66" t="str">
        <f>VLOOKUP(A17,PLANILHA_RECONSTRUÇÃO!$A$14:$J$34,4,FALSE)</f>
        <v>TRABALHOS EM TERRA</v>
      </c>
      <c r="C17" s="66">
        <f>PLANILHA_RECONSTRUÇÃO!J22</f>
        <v>131077.12</v>
      </c>
      <c r="D17" s="67"/>
      <c r="E17" s="67">
        <v>0.5</v>
      </c>
      <c r="F17" s="67">
        <v>0.5</v>
      </c>
      <c r="G17" s="67"/>
      <c r="H17" s="67"/>
      <c r="I17" s="67"/>
      <c r="K17" s="68"/>
      <c r="L17" s="68"/>
    </row>
    <row r="18" spans="1:12" x14ac:dyDescent="0.25">
      <c r="A18" s="69"/>
      <c r="B18" s="70"/>
      <c r="C18" s="71"/>
      <c r="D18" s="72">
        <f>D$17*$C$17</f>
        <v>0</v>
      </c>
      <c r="E18" s="72">
        <f t="shared" ref="E18:I18" si="2">E$17*$C$17</f>
        <v>65538.559999999998</v>
      </c>
      <c r="F18" s="72">
        <f t="shared" si="2"/>
        <v>65538.559999999998</v>
      </c>
      <c r="G18" s="72">
        <f t="shared" si="2"/>
        <v>0</v>
      </c>
      <c r="H18" s="72">
        <f t="shared" si="2"/>
        <v>0</v>
      </c>
      <c r="I18" s="72">
        <f t="shared" si="2"/>
        <v>0</v>
      </c>
      <c r="K18" s="68"/>
      <c r="L18" s="68"/>
    </row>
    <row r="19" spans="1:12" x14ac:dyDescent="0.25">
      <c r="A19" s="65">
        <v>4</v>
      </c>
      <c r="B19" s="66" t="str">
        <f>VLOOKUP(A19,PLANILHA_RECONSTRUÇÃO!$A$14:$J$34,4,FALSE)</f>
        <v>CONTENÇÕES</v>
      </c>
      <c r="C19" s="66">
        <f>PLANILHA_RECONSTRUÇÃO!J26</f>
        <v>1413745.05</v>
      </c>
      <c r="D19" s="67"/>
      <c r="E19" s="67"/>
      <c r="F19" s="67">
        <v>0.25</v>
      </c>
      <c r="G19" s="67">
        <v>0.5</v>
      </c>
      <c r="H19" s="67">
        <v>0.25</v>
      </c>
      <c r="I19" s="67"/>
      <c r="K19" s="73"/>
      <c r="L19" s="68"/>
    </row>
    <row r="20" spans="1:12" x14ac:dyDescent="0.25">
      <c r="A20" s="69"/>
      <c r="B20" s="70"/>
      <c r="C20" s="71"/>
      <c r="D20" s="72">
        <f>D$19*$C$19</f>
        <v>0</v>
      </c>
      <c r="E20" s="72">
        <f t="shared" ref="E20:I20" si="3">E$19*$C$19</f>
        <v>0</v>
      </c>
      <c r="F20" s="72">
        <f t="shared" si="3"/>
        <v>353436.26250000001</v>
      </c>
      <c r="G20" s="72">
        <f t="shared" si="3"/>
        <v>706872.52500000002</v>
      </c>
      <c r="H20" s="72">
        <f t="shared" si="3"/>
        <v>353436.26250000001</v>
      </c>
      <c r="I20" s="72">
        <f t="shared" si="3"/>
        <v>0</v>
      </c>
      <c r="K20" s="74"/>
    </row>
    <row r="21" spans="1:12" x14ac:dyDescent="0.25">
      <c r="A21" s="65">
        <v>5</v>
      </c>
      <c r="B21" s="66" t="str">
        <f>VLOOKUP(A21,PLANILHA_RECONSTRUÇÃO!$A$14:$J$34,4,FALSE)</f>
        <v>DRENAGEM</v>
      </c>
      <c r="C21" s="66">
        <f>PLANILHA_RECONSTRUÇÃO!J29</f>
        <v>2100.19</v>
      </c>
      <c r="D21" s="67"/>
      <c r="E21" s="67"/>
      <c r="F21" s="67"/>
      <c r="G21" s="67"/>
      <c r="H21" s="67">
        <v>0</v>
      </c>
      <c r="I21" s="67">
        <v>1</v>
      </c>
      <c r="K21" s="68"/>
      <c r="L21" s="68"/>
    </row>
    <row r="22" spans="1:12" x14ac:dyDescent="0.25">
      <c r="A22" s="75"/>
      <c r="B22" s="76"/>
      <c r="C22" s="77"/>
      <c r="D22" s="72">
        <f>D$21*$C$21</f>
        <v>0</v>
      </c>
      <c r="E22" s="72">
        <f t="shared" ref="E22:I22" si="4">E$21*$C$21</f>
        <v>0</v>
      </c>
      <c r="F22" s="72">
        <f t="shared" si="4"/>
        <v>0</v>
      </c>
      <c r="G22" s="72">
        <f t="shared" si="4"/>
        <v>0</v>
      </c>
      <c r="H22" s="72">
        <f t="shared" si="4"/>
        <v>0</v>
      </c>
      <c r="I22" s="72">
        <f t="shared" si="4"/>
        <v>2100.19</v>
      </c>
      <c r="K22" s="68"/>
      <c r="L22" s="68"/>
    </row>
    <row r="23" spans="1:12" x14ac:dyDescent="0.25">
      <c r="A23" s="65">
        <v>6</v>
      </c>
      <c r="B23" s="66" t="str">
        <f>VLOOKUP(A23,PLANILHA_RECONSTRUÇÃO!$A$14:$J$34,4,FALSE)</f>
        <v>SERVIÇOS COMPLEMENTARES</v>
      </c>
      <c r="C23" s="66">
        <f>PLANILHA_RECONSTRUÇÃO!J31</f>
        <v>2477.3200000000002</v>
      </c>
      <c r="D23" s="67"/>
      <c r="E23" s="67"/>
      <c r="F23" s="67"/>
      <c r="G23" s="67"/>
      <c r="H23" s="67"/>
      <c r="I23" s="67">
        <v>1</v>
      </c>
      <c r="K23" s="68"/>
      <c r="L23" s="68"/>
    </row>
    <row r="24" spans="1:12" x14ac:dyDescent="0.25">
      <c r="A24" s="75"/>
      <c r="B24" s="76"/>
      <c r="C24" s="77"/>
      <c r="D24" s="72">
        <f>D$23*$C$23</f>
        <v>0</v>
      </c>
      <c r="E24" s="72">
        <f t="shared" ref="E24:I24" si="5">E$23*$C$23</f>
        <v>0</v>
      </c>
      <c r="F24" s="72">
        <f t="shared" si="5"/>
        <v>0</v>
      </c>
      <c r="G24" s="72">
        <f t="shared" si="5"/>
        <v>0</v>
      </c>
      <c r="H24" s="72">
        <f t="shared" si="5"/>
        <v>0</v>
      </c>
      <c r="I24" s="72">
        <f t="shared" si="5"/>
        <v>2477.3200000000002</v>
      </c>
      <c r="K24" s="68"/>
      <c r="L24" s="68"/>
    </row>
    <row r="25" spans="1:12" x14ac:dyDescent="0.25">
      <c r="A25" s="65">
        <v>7</v>
      </c>
      <c r="B25" s="66" t="str">
        <f>VLOOKUP(A25,PLANILHA_RECONSTRUÇÃO!$A$14:$J$34,4,FALSE)</f>
        <v>ADMINISTRAÇÃO LOCAL</v>
      </c>
      <c r="C25" s="66">
        <f>PLANILHA_RECONSTRUÇÃO!J33</f>
        <v>117089.7</v>
      </c>
      <c r="D25" s="67">
        <v>7.0308673592814229E-3</v>
      </c>
      <c r="E25" s="67">
        <v>4.580768534087408E-2</v>
      </c>
      <c r="F25" s="67">
        <v>0.2698932814018058</v>
      </c>
      <c r="G25" s="67">
        <v>0.4481711921218634</v>
      </c>
      <c r="H25" s="67">
        <v>0.2240855960609317</v>
      </c>
      <c r="I25" s="67">
        <v>5.011377715243525E-3</v>
      </c>
      <c r="K25" s="68"/>
      <c r="L25" s="68"/>
    </row>
    <row r="26" spans="1:12" x14ac:dyDescent="0.25">
      <c r="A26" s="75"/>
      <c r="B26" s="76"/>
      <c r="C26" s="77"/>
      <c r="D26" s="72">
        <f>D$25*$C$25</f>
        <v>823.24214983805405</v>
      </c>
      <c r="E26" s="72">
        <f t="shared" ref="E26:I26" si="6">E$25*$C$25</f>
        <v>5363.6081342573434</v>
      </c>
      <c r="F26" s="72">
        <f t="shared" si="6"/>
        <v>31601.723351353019</v>
      </c>
      <c r="G26" s="72">
        <f t="shared" si="6"/>
        <v>52476.230434191348</v>
      </c>
      <c r="H26" s="72">
        <f t="shared" si="6"/>
        <v>26238.115217095674</v>
      </c>
      <c r="I26" s="72">
        <f t="shared" si="6"/>
        <v>586.78071326454972</v>
      </c>
      <c r="K26" s="68"/>
      <c r="L26" s="68"/>
    </row>
    <row r="27" spans="1:12" ht="22.5" customHeight="1" x14ac:dyDescent="0.25">
      <c r="A27" s="249" t="s">
        <v>98</v>
      </c>
      <c r="B27" s="250"/>
      <c r="C27" s="251"/>
      <c r="D27" s="78">
        <f>D28/$I$30</f>
        <v>5.5659362769064913E-3</v>
      </c>
      <c r="E27" s="78">
        <f t="shared" ref="E27:I27" si="7">E28/$I$30</f>
        <v>4.2329930099635725E-2</v>
      </c>
      <c r="F27" s="78">
        <f t="shared" si="7"/>
        <v>0.26900268626916313</v>
      </c>
      <c r="G27" s="78">
        <f t="shared" si="7"/>
        <v>0.45334551233905479</v>
      </c>
      <c r="H27" s="78">
        <f t="shared" si="7"/>
        <v>0.2266727561695274</v>
      </c>
      <c r="I27" s="78">
        <f t="shared" si="7"/>
        <v>3.0831788457124031E-3</v>
      </c>
    </row>
    <row r="28" spans="1:12" s="58" customFormat="1" ht="18.75" customHeight="1" x14ac:dyDescent="0.25">
      <c r="A28" s="252" t="s">
        <v>99</v>
      </c>
      <c r="B28" s="253"/>
      <c r="C28" s="254"/>
      <c r="D28" s="79">
        <f>D14+D16+D18+D20+D22+D24+D26</f>
        <v>9322.882149838053</v>
      </c>
      <c r="E28" s="79">
        <f t="shared" ref="E28:I28" si="8">E14+E16+E18+E20+E22+E24+E26</f>
        <v>70902.168134257343</v>
      </c>
      <c r="F28" s="79">
        <f t="shared" si="8"/>
        <v>450576.54585135303</v>
      </c>
      <c r="G28" s="79">
        <f t="shared" si="8"/>
        <v>759348.75543419132</v>
      </c>
      <c r="H28" s="79">
        <f t="shared" si="8"/>
        <v>379674.37771709566</v>
      </c>
      <c r="I28" s="79">
        <f t="shared" si="8"/>
        <v>5164.2907132645496</v>
      </c>
    </row>
    <row r="29" spans="1:12" s="58" customFormat="1" ht="24.75" customHeight="1" x14ac:dyDescent="0.25">
      <c r="A29" s="252" t="s">
        <v>100</v>
      </c>
      <c r="B29" s="253"/>
      <c r="C29" s="254"/>
      <c r="D29" s="78">
        <f>D27</f>
        <v>5.5659362769064913E-3</v>
      </c>
      <c r="E29" s="78">
        <f t="shared" ref="E29:I30" si="9">D29+E27</f>
        <v>4.7895866376542216E-2</v>
      </c>
      <c r="F29" s="78">
        <f t="shared" si="9"/>
        <v>0.31689855264570532</v>
      </c>
      <c r="G29" s="78">
        <f t="shared" si="9"/>
        <v>0.77024406498476017</v>
      </c>
      <c r="H29" s="78">
        <f t="shared" si="9"/>
        <v>0.99691682115428759</v>
      </c>
      <c r="I29" s="78">
        <f t="shared" si="9"/>
        <v>1</v>
      </c>
    </row>
    <row r="30" spans="1:12" s="58" customFormat="1" ht="21" customHeight="1" x14ac:dyDescent="0.25">
      <c r="A30" s="252" t="s">
        <v>101</v>
      </c>
      <c r="B30" s="253"/>
      <c r="C30" s="254"/>
      <c r="D30" s="79">
        <f>D28</f>
        <v>9322.882149838053</v>
      </c>
      <c r="E30" s="79">
        <f>D30+E28</f>
        <v>80225.0502840954</v>
      </c>
      <c r="F30" s="79">
        <f>E30+F28</f>
        <v>530801.59613544843</v>
      </c>
      <c r="G30" s="79">
        <f t="shared" si="9"/>
        <v>1290150.3515696398</v>
      </c>
      <c r="H30" s="79">
        <f t="shared" si="9"/>
        <v>1669824.7292867354</v>
      </c>
      <c r="I30" s="79">
        <f t="shared" si="9"/>
        <v>1674989.02</v>
      </c>
    </row>
    <row r="31" spans="1:12" s="58" customFormat="1" x14ac:dyDescent="0.25">
      <c r="A31" s="80"/>
      <c r="C31" s="81"/>
      <c r="D31" s="82"/>
      <c r="E31" s="82"/>
      <c r="F31" s="82"/>
      <c r="G31" s="82"/>
      <c r="H31" s="82"/>
      <c r="I31" s="82"/>
    </row>
    <row r="32" spans="1:12" x14ac:dyDescent="0.25">
      <c r="A32" s="58"/>
      <c r="B32" s="58"/>
      <c r="C32" s="81"/>
      <c r="D32" s="58"/>
      <c r="E32" s="58"/>
      <c r="F32" s="58"/>
      <c r="G32" s="58"/>
      <c r="H32" s="58"/>
      <c r="I32" s="58"/>
    </row>
    <row r="33" spans="1:9" x14ac:dyDescent="0.25">
      <c r="A33" s="58"/>
      <c r="B33" s="58"/>
      <c r="C33" s="255"/>
      <c r="D33" s="255"/>
      <c r="E33" s="255"/>
      <c r="F33" s="255"/>
      <c r="G33" s="255"/>
      <c r="H33" s="255"/>
      <c r="I33" s="255"/>
    </row>
    <row r="34" spans="1:9" x14ac:dyDescent="0.25">
      <c r="A34" s="58"/>
      <c r="B34" s="58"/>
      <c r="C34" s="81"/>
      <c r="D34" s="58"/>
      <c r="E34" s="58"/>
      <c r="F34" s="58"/>
      <c r="G34" s="58"/>
      <c r="H34" s="58"/>
      <c r="I34" s="58"/>
    </row>
    <row r="35" spans="1:9" s="53" customFormat="1" x14ac:dyDescent="0.25">
      <c r="A35" s="83"/>
      <c r="B35" s="83"/>
      <c r="C35" s="83"/>
      <c r="D35" s="83"/>
      <c r="E35" s="83"/>
      <c r="F35" s="83"/>
      <c r="G35" s="83"/>
      <c r="H35" s="83"/>
      <c r="I35" s="83"/>
    </row>
    <row r="36" spans="1:9" s="84" customFormat="1" x14ac:dyDescent="0.25">
      <c r="F36" s="85"/>
      <c r="G36" s="86"/>
      <c r="H36" s="86"/>
      <c r="I36" s="86"/>
    </row>
    <row r="37" spans="1:9" s="84" customFormat="1" x14ac:dyDescent="0.25">
      <c r="F37" s="85"/>
      <c r="G37" s="86"/>
      <c r="H37" s="86"/>
      <c r="I37" s="86"/>
    </row>
    <row r="38" spans="1:9" s="84" customFormat="1" x14ac:dyDescent="0.25">
      <c r="F38" s="85"/>
      <c r="G38" s="86"/>
      <c r="H38" s="86"/>
      <c r="I38" s="86"/>
    </row>
    <row r="39" spans="1:9" s="84" customFormat="1" x14ac:dyDescent="0.25">
      <c r="F39" s="85"/>
      <c r="G39" s="86"/>
      <c r="H39" s="86"/>
      <c r="I39" s="86"/>
    </row>
    <row r="40" spans="1:9" s="84" customFormat="1" x14ac:dyDescent="0.25">
      <c r="F40" s="85"/>
      <c r="G40" s="86"/>
      <c r="H40" s="86"/>
      <c r="I40" s="86"/>
    </row>
    <row r="41" spans="1:9" x14ac:dyDescent="0.25">
      <c r="A41" s="83"/>
      <c r="B41" s="83"/>
      <c r="C41" s="83"/>
      <c r="D41" s="83"/>
      <c r="E41" s="83"/>
      <c r="F41" s="83"/>
      <c r="G41" s="83"/>
      <c r="H41" s="83"/>
      <c r="I41" s="83"/>
    </row>
  </sheetData>
  <autoFilter ref="A10:I30"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15">
    <mergeCell ref="A30:C30"/>
    <mergeCell ref="C33:I33"/>
    <mergeCell ref="A3:I5"/>
    <mergeCell ref="A6:I7"/>
    <mergeCell ref="A8:B8"/>
    <mergeCell ref="A9:I9"/>
    <mergeCell ref="A10:A11"/>
    <mergeCell ref="B10:B11"/>
    <mergeCell ref="C10:C11"/>
    <mergeCell ref="D10:I10"/>
    <mergeCell ref="A1:I1"/>
    <mergeCell ref="A2:I2"/>
    <mergeCell ref="A27:C27"/>
    <mergeCell ref="A28:C28"/>
    <mergeCell ref="A29:C29"/>
  </mergeCells>
  <conditionalFormatting sqref="D15:I15 D17:I17 D19:I19 D21:I21 D23:I23 D25:I25 D13:I13">
    <cfRule type="cellIs" dxfId="0" priority="1" operator="greaterThan">
      <formula>0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70" fitToHeight="0" orientation="landscape" r:id="rId1"/>
  <headerFooter>
    <oddFooter>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PLANILHA_RECONSTRUÇÃO</vt:lpstr>
      <vt:lpstr>BDI</vt:lpstr>
      <vt:lpstr>CRONO_MG20-PINHÕES</vt:lpstr>
      <vt:lpstr>'CRONO_MG20-PINHÕES'!Area_de_impressao</vt:lpstr>
      <vt:lpstr>PLANILHA_RECONSTRUÇÃO!Area_de_impressao</vt:lpstr>
      <vt:lpstr>PLANILHA_RECONSTRUÇÃO!Titulos_de_impressao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USERLOCAL01</cp:lastModifiedBy>
  <cp:lastPrinted>2023-06-09T17:46:29Z</cp:lastPrinted>
  <dcterms:created xsi:type="dcterms:W3CDTF">2012-03-16T03:29:41Z</dcterms:created>
  <dcterms:modified xsi:type="dcterms:W3CDTF">2023-06-13T20:38:28Z</dcterms:modified>
</cp:coreProperties>
</file>