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server\licitacaocontratos\1. CONLICITAÇÃO\ANO DE 2023\08 - Agosto\02-08-23 Pref. Santa Luzia - T.P 9.30\"/>
    </mc:Choice>
  </mc:AlternateContent>
  <xr:revisionPtr revIDLastSave="0" documentId="8_{4B737D70-8DF1-4415-8854-F64A6B79CE8E}" xr6:coauthVersionLast="47" xr6:coauthVersionMax="47" xr10:uidLastSave="{00000000-0000-0000-0000-000000000000}"/>
  <bookViews>
    <workbookView xWindow="-108" yWindow="-108" windowWidth="23256" windowHeight="12576" activeTab="2" xr2:uid="{B59DB96A-83C6-4D83-BFB3-5DBDADA5ADC7}"/>
  </bookViews>
  <sheets>
    <sheet name="ORÇAMENTO" sheetId="1" r:id="rId1"/>
    <sheet name="CRONOGRAMA" sheetId="5" r:id="rId2"/>
    <sheet name="BDI " sheetId="4" r:id="rId3"/>
  </sheets>
  <externalReferences>
    <externalReference r:id="rId4"/>
  </externalReferences>
  <definedNames>
    <definedName name="_xlnm.Print_Area" localSheetId="2">'BDI '!$A$1:$D$32</definedName>
    <definedName name="_xlnm.Print_Area" localSheetId="1">CRONOGRAMA!$A$1:$L$64</definedName>
    <definedName name="_xlnm.Print_Area" localSheetId="0">ORÇAMENTO!$A$1:$G$190</definedName>
    <definedName name="x">[1]ORÇAMENTO!#REF!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12" i="4" l="1"/>
  <c r="B39" i="5"/>
  <c r="B37" i="5"/>
  <c r="B35" i="5"/>
  <c r="B33" i="5"/>
  <c r="B31" i="5"/>
  <c r="B29" i="5"/>
  <c r="B27" i="5"/>
  <c r="B25" i="5"/>
  <c r="B23" i="5"/>
  <c r="B21" i="5"/>
  <c r="B19" i="5"/>
  <c r="B17" i="5"/>
  <c r="B15" i="5"/>
  <c r="B13" i="5"/>
  <c r="B11" i="5"/>
  <c r="B9" i="5"/>
  <c r="B7" i="5"/>
  <c r="B5" i="5"/>
  <c r="K101" i="1" l="1"/>
  <c r="E101" i="1" s="1"/>
  <c r="F101" i="1" s="1"/>
  <c r="G101" i="1" s="1"/>
  <c r="K166" i="1"/>
  <c r="E166" i="1" s="1"/>
  <c r="K167" i="1"/>
  <c r="E167" i="1" s="1"/>
  <c r="K168" i="1"/>
  <c r="E168" i="1" s="1"/>
  <c r="K169" i="1"/>
  <c r="E169" i="1" s="1"/>
  <c r="K170" i="1"/>
  <c r="E170" i="1" s="1"/>
  <c r="K171" i="1"/>
  <c r="E171" i="1" s="1"/>
  <c r="K172" i="1"/>
  <c r="E172" i="1" s="1"/>
  <c r="K173" i="1"/>
  <c r="E173" i="1" s="1"/>
  <c r="K174" i="1"/>
  <c r="E174" i="1" s="1"/>
  <c r="K175" i="1"/>
  <c r="E175" i="1" s="1"/>
  <c r="K176" i="1"/>
  <c r="E176" i="1" s="1"/>
  <c r="K177" i="1"/>
  <c r="E177" i="1" s="1"/>
  <c r="K178" i="1"/>
  <c r="E178" i="1" s="1"/>
  <c r="K179" i="1"/>
  <c r="E179" i="1" s="1"/>
  <c r="K180" i="1"/>
  <c r="E180" i="1" s="1"/>
  <c r="K181" i="1"/>
  <c r="E181" i="1" s="1"/>
  <c r="K182" i="1"/>
  <c r="E182" i="1" s="1"/>
  <c r="K183" i="1"/>
  <c r="E183" i="1" s="1"/>
  <c r="K165" i="1"/>
  <c r="E165" i="1" s="1"/>
  <c r="K160" i="1"/>
  <c r="E160" i="1" s="1"/>
  <c r="K161" i="1"/>
  <c r="E161" i="1" s="1"/>
  <c r="K162" i="1"/>
  <c r="E162" i="1" s="1"/>
  <c r="K163" i="1"/>
  <c r="E163" i="1" s="1"/>
  <c r="K159" i="1"/>
  <c r="E159" i="1" s="1"/>
  <c r="K144" i="1"/>
  <c r="E144" i="1" s="1"/>
  <c r="K145" i="1"/>
  <c r="E145" i="1" s="1"/>
  <c r="K146" i="1"/>
  <c r="E146" i="1" s="1"/>
  <c r="K147" i="1"/>
  <c r="E147" i="1" s="1"/>
  <c r="K148" i="1"/>
  <c r="E148" i="1" s="1"/>
  <c r="K149" i="1"/>
  <c r="E149" i="1" s="1"/>
  <c r="K150" i="1"/>
  <c r="E150" i="1" s="1"/>
  <c r="K151" i="1"/>
  <c r="E151" i="1" s="1"/>
  <c r="K152" i="1"/>
  <c r="E152" i="1" s="1"/>
  <c r="K153" i="1"/>
  <c r="E153" i="1" s="1"/>
  <c r="K154" i="1"/>
  <c r="E154" i="1" s="1"/>
  <c r="K155" i="1"/>
  <c r="E155" i="1" s="1"/>
  <c r="K156" i="1"/>
  <c r="E156" i="1" s="1"/>
  <c r="K157" i="1"/>
  <c r="E157" i="1" s="1"/>
  <c r="K143" i="1"/>
  <c r="E143" i="1" s="1"/>
  <c r="K132" i="1"/>
  <c r="E132" i="1" s="1"/>
  <c r="K133" i="1"/>
  <c r="E133" i="1" s="1"/>
  <c r="K134" i="1"/>
  <c r="E134" i="1" s="1"/>
  <c r="K135" i="1"/>
  <c r="E135" i="1" s="1"/>
  <c r="K136" i="1"/>
  <c r="L136" i="1" s="1"/>
  <c r="K137" i="1"/>
  <c r="E137" i="1" s="1"/>
  <c r="K138" i="1"/>
  <c r="E138" i="1" s="1"/>
  <c r="K139" i="1"/>
  <c r="E139" i="1" s="1"/>
  <c r="K140" i="1"/>
  <c r="E140" i="1" s="1"/>
  <c r="K141" i="1"/>
  <c r="E141" i="1" s="1"/>
  <c r="K131" i="1"/>
  <c r="E131" i="1" s="1"/>
  <c r="K125" i="1"/>
  <c r="E125" i="1" s="1"/>
  <c r="K126" i="1"/>
  <c r="E126" i="1" s="1"/>
  <c r="K127" i="1"/>
  <c r="E127" i="1" s="1"/>
  <c r="K128" i="1"/>
  <c r="E128" i="1" s="1"/>
  <c r="K129" i="1"/>
  <c r="E129" i="1" s="1"/>
  <c r="K124" i="1"/>
  <c r="E124" i="1" s="1"/>
  <c r="K109" i="1"/>
  <c r="E109" i="1" s="1"/>
  <c r="K110" i="1"/>
  <c r="E110" i="1" s="1"/>
  <c r="K111" i="1"/>
  <c r="E111" i="1" s="1"/>
  <c r="K112" i="1"/>
  <c r="E112" i="1" s="1"/>
  <c r="K113" i="1"/>
  <c r="E113" i="1" s="1"/>
  <c r="K114" i="1"/>
  <c r="E114" i="1" s="1"/>
  <c r="K115" i="1"/>
  <c r="E115" i="1" s="1"/>
  <c r="K116" i="1"/>
  <c r="E116" i="1" s="1"/>
  <c r="K117" i="1"/>
  <c r="E117" i="1" s="1"/>
  <c r="K118" i="1"/>
  <c r="E118" i="1" s="1"/>
  <c r="K119" i="1"/>
  <c r="E119" i="1" s="1"/>
  <c r="K120" i="1"/>
  <c r="E120" i="1" s="1"/>
  <c r="K121" i="1"/>
  <c r="E121" i="1" s="1"/>
  <c r="K122" i="1"/>
  <c r="E122" i="1" s="1"/>
  <c r="K108" i="1"/>
  <c r="E108" i="1" s="1"/>
  <c r="K104" i="1"/>
  <c r="E104" i="1" s="1"/>
  <c r="K105" i="1"/>
  <c r="E105" i="1" s="1"/>
  <c r="K106" i="1"/>
  <c r="E106" i="1" s="1"/>
  <c r="K103" i="1"/>
  <c r="E103" i="1" s="1"/>
  <c r="K98" i="1"/>
  <c r="E98" i="1" s="1"/>
  <c r="K99" i="1"/>
  <c r="E99" i="1" s="1"/>
  <c r="K100" i="1"/>
  <c r="E100" i="1" s="1"/>
  <c r="K97" i="1"/>
  <c r="L97" i="1" s="1"/>
  <c r="K89" i="1"/>
  <c r="E89" i="1" s="1"/>
  <c r="K90" i="1"/>
  <c r="E90" i="1" s="1"/>
  <c r="K91" i="1"/>
  <c r="E91" i="1" s="1"/>
  <c r="K92" i="1"/>
  <c r="E92" i="1" s="1"/>
  <c r="K93" i="1"/>
  <c r="E93" i="1" s="1"/>
  <c r="K94" i="1"/>
  <c r="L94" i="1" s="1"/>
  <c r="K88" i="1"/>
  <c r="E88" i="1" s="1"/>
  <c r="K65" i="1"/>
  <c r="E65" i="1" s="1"/>
  <c r="K66" i="1"/>
  <c r="E66" i="1" s="1"/>
  <c r="K67" i="1"/>
  <c r="E67" i="1" s="1"/>
  <c r="K68" i="1"/>
  <c r="E68" i="1" s="1"/>
  <c r="K69" i="1"/>
  <c r="E69" i="1" s="1"/>
  <c r="K70" i="1"/>
  <c r="E70" i="1" s="1"/>
  <c r="K71" i="1"/>
  <c r="L71" i="1" s="1"/>
  <c r="K72" i="1"/>
  <c r="L72" i="1" s="1"/>
  <c r="K73" i="1"/>
  <c r="L73" i="1" s="1"/>
  <c r="K74" i="1"/>
  <c r="L74" i="1" s="1"/>
  <c r="K75" i="1"/>
  <c r="L75" i="1" s="1"/>
  <c r="K76" i="1"/>
  <c r="L76" i="1" s="1"/>
  <c r="K77" i="1"/>
  <c r="L77" i="1" s="1"/>
  <c r="K78" i="1"/>
  <c r="L78" i="1" s="1"/>
  <c r="K79" i="1"/>
  <c r="L79" i="1" s="1"/>
  <c r="K80" i="1"/>
  <c r="L80" i="1" s="1"/>
  <c r="K81" i="1"/>
  <c r="L81" i="1" s="1"/>
  <c r="K82" i="1"/>
  <c r="L82" i="1" s="1"/>
  <c r="K83" i="1"/>
  <c r="E83" i="1" s="1"/>
  <c r="K84" i="1"/>
  <c r="L84" i="1" s="1"/>
  <c r="K85" i="1"/>
  <c r="E85" i="1" s="1"/>
  <c r="K86" i="1"/>
  <c r="E86" i="1" s="1"/>
  <c r="K64" i="1"/>
  <c r="L64" i="1" s="1"/>
  <c r="K58" i="1"/>
  <c r="E58" i="1" s="1"/>
  <c r="K59" i="1"/>
  <c r="L59" i="1" s="1"/>
  <c r="K60" i="1"/>
  <c r="L60" i="1" s="1"/>
  <c r="K61" i="1"/>
  <c r="E61" i="1" s="1"/>
  <c r="K62" i="1"/>
  <c r="L62" i="1" s="1"/>
  <c r="K57" i="1"/>
  <c r="L57" i="1" s="1"/>
  <c r="K42" i="1"/>
  <c r="L42" i="1" s="1"/>
  <c r="K43" i="1"/>
  <c r="L43" i="1" s="1"/>
  <c r="K44" i="1"/>
  <c r="L44" i="1" s="1"/>
  <c r="K45" i="1"/>
  <c r="L45" i="1" s="1"/>
  <c r="K46" i="1"/>
  <c r="L46" i="1" s="1"/>
  <c r="K47" i="1"/>
  <c r="L47" i="1" s="1"/>
  <c r="K48" i="1"/>
  <c r="L48" i="1" s="1"/>
  <c r="K49" i="1"/>
  <c r="L49" i="1" s="1"/>
  <c r="K50" i="1"/>
  <c r="L50" i="1" s="1"/>
  <c r="K51" i="1"/>
  <c r="L51" i="1" s="1"/>
  <c r="K52" i="1"/>
  <c r="L52" i="1" s="1"/>
  <c r="K53" i="1"/>
  <c r="L53" i="1" s="1"/>
  <c r="K54" i="1"/>
  <c r="L54" i="1" s="1"/>
  <c r="K55" i="1"/>
  <c r="L55" i="1" s="1"/>
  <c r="K41" i="1"/>
  <c r="E41" i="1" s="1"/>
  <c r="K23" i="1"/>
  <c r="L23" i="1" s="1"/>
  <c r="K24" i="1"/>
  <c r="E24" i="1" s="1"/>
  <c r="K25" i="1"/>
  <c r="L25" i="1" s="1"/>
  <c r="K26" i="1"/>
  <c r="L26" i="1" s="1"/>
  <c r="K27" i="1"/>
  <c r="L27" i="1" s="1"/>
  <c r="K28" i="1"/>
  <c r="E28" i="1" s="1"/>
  <c r="K29" i="1"/>
  <c r="E29" i="1" s="1"/>
  <c r="K30" i="1"/>
  <c r="L30" i="1" s="1"/>
  <c r="K31" i="1"/>
  <c r="L31" i="1" s="1"/>
  <c r="K32" i="1"/>
  <c r="L32" i="1" s="1"/>
  <c r="K33" i="1"/>
  <c r="L33" i="1" s="1"/>
  <c r="K34" i="1"/>
  <c r="E34" i="1" s="1"/>
  <c r="K35" i="1"/>
  <c r="L35" i="1" s="1"/>
  <c r="K36" i="1"/>
  <c r="L36" i="1" s="1"/>
  <c r="K37" i="1"/>
  <c r="L37" i="1" s="1"/>
  <c r="K38" i="1"/>
  <c r="L38" i="1" s="1"/>
  <c r="K39" i="1"/>
  <c r="L39" i="1" s="1"/>
  <c r="K22" i="1"/>
  <c r="E22" i="1" s="1"/>
  <c r="K20" i="1"/>
  <c r="L20" i="1" s="1"/>
  <c r="K19" i="1"/>
  <c r="E19" i="1" s="1"/>
  <c r="K15" i="1"/>
  <c r="E15" i="1" s="1"/>
  <c r="K16" i="1"/>
  <c r="E16" i="1" s="1"/>
  <c r="K17" i="1"/>
  <c r="L17" i="1" s="1"/>
  <c r="K14" i="1"/>
  <c r="E14" i="1" s="1"/>
  <c r="K9" i="1"/>
  <c r="E9" i="1" s="1"/>
  <c r="K10" i="1"/>
  <c r="E10" i="1" s="1"/>
  <c r="K11" i="1"/>
  <c r="E11" i="1" s="1"/>
  <c r="K12" i="1"/>
  <c r="E12" i="1" s="1"/>
  <c r="K8" i="1"/>
  <c r="L8" i="1" s="1"/>
  <c r="L141" i="1" l="1"/>
  <c r="L162" i="1"/>
  <c r="L154" i="1"/>
  <c r="L100" i="1"/>
  <c r="L153" i="1"/>
  <c r="L147" i="1"/>
  <c r="L171" i="1"/>
  <c r="L150" i="1"/>
  <c r="L126" i="1"/>
  <c r="L146" i="1"/>
  <c r="L180" i="1"/>
  <c r="L168" i="1"/>
  <c r="L165" i="1"/>
  <c r="L170" i="1"/>
  <c r="L101" i="1"/>
  <c r="L122" i="1"/>
  <c r="L133" i="1"/>
  <c r="L163" i="1"/>
  <c r="L169" i="1"/>
  <c r="L183" i="1"/>
  <c r="L182" i="1"/>
  <c r="L181" i="1"/>
  <c r="L179" i="1"/>
  <c r="L178" i="1"/>
  <c r="L177" i="1"/>
  <c r="L176" i="1"/>
  <c r="L175" i="1"/>
  <c r="L174" i="1"/>
  <c r="L173" i="1"/>
  <c r="L172" i="1"/>
  <c r="L167" i="1"/>
  <c r="L166" i="1"/>
  <c r="L161" i="1"/>
  <c r="L160" i="1"/>
  <c r="L159" i="1"/>
  <c r="L157" i="1"/>
  <c r="L156" i="1"/>
  <c r="L155" i="1"/>
  <c r="L152" i="1"/>
  <c r="L151" i="1"/>
  <c r="L149" i="1"/>
  <c r="L148" i="1"/>
  <c r="L145" i="1"/>
  <c r="L144" i="1"/>
  <c r="L143" i="1"/>
  <c r="L140" i="1"/>
  <c r="L139" i="1"/>
  <c r="L138" i="1"/>
  <c r="L137" i="1"/>
  <c r="E136" i="1"/>
  <c r="L135" i="1"/>
  <c r="L134" i="1"/>
  <c r="L132" i="1"/>
  <c r="L131" i="1"/>
  <c r="L129" i="1"/>
  <c r="L128" i="1"/>
  <c r="L127" i="1"/>
  <c r="L125" i="1"/>
  <c r="L124" i="1"/>
  <c r="L121" i="1"/>
  <c r="L120" i="1"/>
  <c r="L119" i="1"/>
  <c r="L118" i="1"/>
  <c r="L117" i="1"/>
  <c r="L116" i="1"/>
  <c r="L115" i="1"/>
  <c r="L114" i="1"/>
  <c r="L113" i="1"/>
  <c r="L112" i="1"/>
  <c r="L111" i="1"/>
  <c r="L110" i="1"/>
  <c r="L109" i="1"/>
  <c r="L108" i="1"/>
  <c r="L106" i="1"/>
  <c r="L105" i="1"/>
  <c r="L104" i="1"/>
  <c r="L103" i="1"/>
  <c r="L89" i="1"/>
  <c r="E8" i="1"/>
  <c r="F8" i="1" s="1"/>
  <c r="G8" i="1" s="1"/>
  <c r="L70" i="1"/>
  <c r="L67" i="1"/>
  <c r="L99" i="1"/>
  <c r="L98" i="1"/>
  <c r="E97" i="1"/>
  <c r="F97" i="1" s="1"/>
  <c r="G97" i="1" s="1"/>
  <c r="E94" i="1"/>
  <c r="F94" i="1" s="1"/>
  <c r="G94" i="1" s="1"/>
  <c r="L93" i="1"/>
  <c r="L92" i="1"/>
  <c r="L91" i="1"/>
  <c r="L90" i="1"/>
  <c r="L88" i="1"/>
  <c r="L86" i="1"/>
  <c r="L85" i="1"/>
  <c r="E84" i="1"/>
  <c r="F84" i="1" s="1"/>
  <c r="G84" i="1" s="1"/>
  <c r="L83" i="1"/>
  <c r="E82" i="1"/>
  <c r="F82" i="1" s="1"/>
  <c r="G82" i="1" s="1"/>
  <c r="E81" i="1"/>
  <c r="F81" i="1" s="1"/>
  <c r="G81" i="1" s="1"/>
  <c r="E80" i="1"/>
  <c r="F80" i="1" s="1"/>
  <c r="G80" i="1" s="1"/>
  <c r="E79" i="1"/>
  <c r="F79" i="1" s="1"/>
  <c r="G79" i="1" s="1"/>
  <c r="E78" i="1"/>
  <c r="E77" i="1"/>
  <c r="F77" i="1" s="1"/>
  <c r="G77" i="1" s="1"/>
  <c r="E76" i="1"/>
  <c r="F76" i="1" s="1"/>
  <c r="G76" i="1" s="1"/>
  <c r="E75" i="1"/>
  <c r="F75" i="1" s="1"/>
  <c r="G75" i="1" s="1"/>
  <c r="E74" i="1"/>
  <c r="F74" i="1" s="1"/>
  <c r="G74" i="1" s="1"/>
  <c r="E73" i="1"/>
  <c r="F73" i="1" s="1"/>
  <c r="G73" i="1" s="1"/>
  <c r="E72" i="1"/>
  <c r="F72" i="1" s="1"/>
  <c r="G72" i="1" s="1"/>
  <c r="E71" i="1"/>
  <c r="F71" i="1" s="1"/>
  <c r="G71" i="1" s="1"/>
  <c r="L69" i="1"/>
  <c r="L68" i="1"/>
  <c r="L66" i="1"/>
  <c r="L65" i="1"/>
  <c r="E64" i="1"/>
  <c r="F64" i="1" s="1"/>
  <c r="G64" i="1" s="1"/>
  <c r="E62" i="1"/>
  <c r="F62" i="1" s="1"/>
  <c r="G62" i="1" s="1"/>
  <c r="L61" i="1"/>
  <c r="E60" i="1"/>
  <c r="F60" i="1" s="1"/>
  <c r="G60" i="1" s="1"/>
  <c r="E59" i="1"/>
  <c r="F59" i="1" s="1"/>
  <c r="G59" i="1" s="1"/>
  <c r="L58" i="1"/>
  <c r="E57" i="1"/>
  <c r="F57" i="1" s="1"/>
  <c r="G57" i="1" s="1"/>
  <c r="E55" i="1"/>
  <c r="F55" i="1" s="1"/>
  <c r="G55" i="1" s="1"/>
  <c r="E54" i="1"/>
  <c r="F54" i="1" s="1"/>
  <c r="G54" i="1" s="1"/>
  <c r="E53" i="1"/>
  <c r="F53" i="1" s="1"/>
  <c r="G53" i="1" s="1"/>
  <c r="E52" i="1"/>
  <c r="F52" i="1" s="1"/>
  <c r="G52" i="1" s="1"/>
  <c r="E51" i="1"/>
  <c r="F51" i="1" s="1"/>
  <c r="G51" i="1" s="1"/>
  <c r="E50" i="1"/>
  <c r="F50" i="1" s="1"/>
  <c r="G50" i="1" s="1"/>
  <c r="E49" i="1"/>
  <c r="F49" i="1" s="1"/>
  <c r="G49" i="1" s="1"/>
  <c r="E48" i="1"/>
  <c r="F48" i="1" s="1"/>
  <c r="G48" i="1" s="1"/>
  <c r="E47" i="1"/>
  <c r="F47" i="1" s="1"/>
  <c r="G47" i="1" s="1"/>
  <c r="E46" i="1"/>
  <c r="F46" i="1" s="1"/>
  <c r="G46" i="1" s="1"/>
  <c r="E45" i="1"/>
  <c r="F45" i="1" s="1"/>
  <c r="G45" i="1" s="1"/>
  <c r="E44" i="1"/>
  <c r="F44" i="1" s="1"/>
  <c r="G44" i="1" s="1"/>
  <c r="E43" i="1"/>
  <c r="F43" i="1" s="1"/>
  <c r="G43" i="1" s="1"/>
  <c r="E42" i="1"/>
  <c r="F42" i="1" s="1"/>
  <c r="G42" i="1" s="1"/>
  <c r="L41" i="1"/>
  <c r="E39" i="1"/>
  <c r="F39" i="1" s="1"/>
  <c r="G39" i="1" s="1"/>
  <c r="E38" i="1"/>
  <c r="F38" i="1" s="1"/>
  <c r="G38" i="1" s="1"/>
  <c r="E37" i="1"/>
  <c r="F37" i="1" s="1"/>
  <c r="G37" i="1" s="1"/>
  <c r="E36" i="1"/>
  <c r="F36" i="1" s="1"/>
  <c r="G36" i="1" s="1"/>
  <c r="E35" i="1"/>
  <c r="F35" i="1" s="1"/>
  <c r="G35" i="1" s="1"/>
  <c r="L34" i="1"/>
  <c r="E33" i="1"/>
  <c r="F33" i="1" s="1"/>
  <c r="G33" i="1" s="1"/>
  <c r="E32" i="1"/>
  <c r="F32" i="1" s="1"/>
  <c r="G32" i="1" s="1"/>
  <c r="E31" i="1"/>
  <c r="F31" i="1" s="1"/>
  <c r="G31" i="1" s="1"/>
  <c r="E30" i="1"/>
  <c r="F30" i="1" s="1"/>
  <c r="G30" i="1" s="1"/>
  <c r="L29" i="1"/>
  <c r="L28" i="1"/>
  <c r="E27" i="1"/>
  <c r="F27" i="1" s="1"/>
  <c r="G27" i="1" s="1"/>
  <c r="E26" i="1"/>
  <c r="E25" i="1"/>
  <c r="F25" i="1" s="1"/>
  <c r="G25" i="1" s="1"/>
  <c r="L24" i="1"/>
  <c r="E23" i="1"/>
  <c r="F23" i="1" s="1"/>
  <c r="G23" i="1" s="1"/>
  <c r="L22" i="1"/>
  <c r="E20" i="1"/>
  <c r="F20" i="1" s="1"/>
  <c r="G20" i="1" s="1"/>
  <c r="L19" i="1"/>
  <c r="E17" i="1"/>
  <c r="F17" i="1" s="1"/>
  <c r="G17" i="1" s="1"/>
  <c r="L16" i="1"/>
  <c r="L15" i="1"/>
  <c r="L14" i="1"/>
  <c r="L12" i="1"/>
  <c r="L11" i="1"/>
  <c r="L10" i="1"/>
  <c r="L9" i="1"/>
  <c r="F166" i="1"/>
  <c r="G166" i="1" s="1"/>
  <c r="F167" i="1"/>
  <c r="G167" i="1" s="1"/>
  <c r="F168" i="1"/>
  <c r="G168" i="1" s="1"/>
  <c r="F169" i="1"/>
  <c r="G169" i="1" s="1"/>
  <c r="F170" i="1"/>
  <c r="G170" i="1" s="1"/>
  <c r="F171" i="1"/>
  <c r="G171" i="1" s="1"/>
  <c r="F172" i="1"/>
  <c r="G172" i="1" s="1"/>
  <c r="F173" i="1"/>
  <c r="G173" i="1" s="1"/>
  <c r="F174" i="1"/>
  <c r="G174" i="1" s="1"/>
  <c r="F175" i="1"/>
  <c r="G175" i="1" s="1"/>
  <c r="F176" i="1"/>
  <c r="G176" i="1" s="1"/>
  <c r="F177" i="1"/>
  <c r="G177" i="1" s="1"/>
  <c r="F178" i="1"/>
  <c r="G178" i="1" s="1"/>
  <c r="F179" i="1"/>
  <c r="G179" i="1" s="1"/>
  <c r="F180" i="1"/>
  <c r="G180" i="1" s="1"/>
  <c r="F181" i="1"/>
  <c r="G181" i="1" s="1"/>
  <c r="F182" i="1"/>
  <c r="G182" i="1" s="1"/>
  <c r="F183" i="1"/>
  <c r="G183" i="1" s="1"/>
  <c r="F165" i="1"/>
  <c r="G165" i="1" s="1"/>
  <c r="F160" i="1"/>
  <c r="G160" i="1" s="1"/>
  <c r="F161" i="1"/>
  <c r="G161" i="1" s="1"/>
  <c r="F162" i="1"/>
  <c r="G162" i="1" s="1"/>
  <c r="F163" i="1"/>
  <c r="G163" i="1" s="1"/>
  <c r="F159" i="1"/>
  <c r="G159" i="1" s="1"/>
  <c r="F144" i="1"/>
  <c r="G144" i="1" s="1"/>
  <c r="F145" i="1"/>
  <c r="G145" i="1" s="1"/>
  <c r="F146" i="1"/>
  <c r="G146" i="1" s="1"/>
  <c r="F147" i="1"/>
  <c r="G147" i="1" s="1"/>
  <c r="F148" i="1"/>
  <c r="G148" i="1" s="1"/>
  <c r="F149" i="1"/>
  <c r="G149" i="1" s="1"/>
  <c r="F150" i="1"/>
  <c r="G150" i="1" s="1"/>
  <c r="F151" i="1"/>
  <c r="G151" i="1" s="1"/>
  <c r="F152" i="1"/>
  <c r="G152" i="1" s="1"/>
  <c r="F153" i="1"/>
  <c r="G153" i="1" s="1"/>
  <c r="F154" i="1"/>
  <c r="G154" i="1" s="1"/>
  <c r="F155" i="1"/>
  <c r="G155" i="1" s="1"/>
  <c r="F156" i="1"/>
  <c r="G156" i="1" s="1"/>
  <c r="F157" i="1"/>
  <c r="G157" i="1" s="1"/>
  <c r="F143" i="1"/>
  <c r="G143" i="1" s="1"/>
  <c r="F132" i="1"/>
  <c r="G132" i="1" s="1"/>
  <c r="F133" i="1"/>
  <c r="G133" i="1" s="1"/>
  <c r="F134" i="1"/>
  <c r="G134" i="1" s="1"/>
  <c r="F135" i="1"/>
  <c r="G135" i="1" s="1"/>
  <c r="F136" i="1"/>
  <c r="G136" i="1" s="1"/>
  <c r="F137" i="1"/>
  <c r="G137" i="1" s="1"/>
  <c r="F138" i="1"/>
  <c r="G138" i="1" s="1"/>
  <c r="F139" i="1"/>
  <c r="G139" i="1" s="1"/>
  <c r="F140" i="1"/>
  <c r="G140" i="1" s="1"/>
  <c r="F141" i="1"/>
  <c r="G141" i="1" s="1"/>
  <c r="F131" i="1"/>
  <c r="G131" i="1" s="1"/>
  <c r="F125" i="1"/>
  <c r="G125" i="1" s="1"/>
  <c r="F126" i="1"/>
  <c r="G126" i="1" s="1"/>
  <c r="F127" i="1"/>
  <c r="G127" i="1" s="1"/>
  <c r="F128" i="1"/>
  <c r="G128" i="1" s="1"/>
  <c r="F129" i="1"/>
  <c r="G129" i="1" s="1"/>
  <c r="F124" i="1"/>
  <c r="G124" i="1" s="1"/>
  <c r="F109" i="1"/>
  <c r="G109" i="1" s="1"/>
  <c r="F110" i="1"/>
  <c r="G110" i="1" s="1"/>
  <c r="F111" i="1"/>
  <c r="G111" i="1" s="1"/>
  <c r="F112" i="1"/>
  <c r="G112" i="1" s="1"/>
  <c r="F113" i="1"/>
  <c r="G113" i="1" s="1"/>
  <c r="F114" i="1"/>
  <c r="G114" i="1" s="1"/>
  <c r="F115" i="1"/>
  <c r="G115" i="1" s="1"/>
  <c r="F116" i="1"/>
  <c r="G116" i="1" s="1"/>
  <c r="F117" i="1"/>
  <c r="G117" i="1" s="1"/>
  <c r="F118" i="1"/>
  <c r="G118" i="1" s="1"/>
  <c r="F119" i="1"/>
  <c r="G119" i="1" s="1"/>
  <c r="F120" i="1"/>
  <c r="G120" i="1" s="1"/>
  <c r="F121" i="1"/>
  <c r="G121" i="1" s="1"/>
  <c r="F122" i="1"/>
  <c r="G122" i="1" s="1"/>
  <c r="F108" i="1"/>
  <c r="G108" i="1" s="1"/>
  <c r="F104" i="1"/>
  <c r="G104" i="1" s="1"/>
  <c r="F105" i="1"/>
  <c r="G105" i="1" s="1"/>
  <c r="F106" i="1"/>
  <c r="G106" i="1" s="1"/>
  <c r="F103" i="1"/>
  <c r="G103" i="1" s="1"/>
  <c r="F98" i="1"/>
  <c r="G98" i="1" s="1"/>
  <c r="F99" i="1"/>
  <c r="G99" i="1" s="1"/>
  <c r="F100" i="1"/>
  <c r="G100" i="1" s="1"/>
  <c r="F89" i="1"/>
  <c r="G89" i="1" s="1"/>
  <c r="F90" i="1"/>
  <c r="G90" i="1" s="1"/>
  <c r="F91" i="1"/>
  <c r="G91" i="1" s="1"/>
  <c r="F92" i="1"/>
  <c r="G92" i="1" s="1"/>
  <c r="F93" i="1"/>
  <c r="G93" i="1" s="1"/>
  <c r="F88" i="1"/>
  <c r="G88" i="1" s="1"/>
  <c r="F65" i="1"/>
  <c r="G65" i="1" s="1"/>
  <c r="F66" i="1"/>
  <c r="G66" i="1" s="1"/>
  <c r="F67" i="1"/>
  <c r="G67" i="1" s="1"/>
  <c r="F68" i="1"/>
  <c r="G68" i="1" s="1"/>
  <c r="F69" i="1"/>
  <c r="G69" i="1" s="1"/>
  <c r="F70" i="1"/>
  <c r="G70" i="1" s="1"/>
  <c r="F78" i="1"/>
  <c r="G78" i="1" s="1"/>
  <c r="F83" i="1"/>
  <c r="G83" i="1" s="1"/>
  <c r="F85" i="1"/>
  <c r="G85" i="1" s="1"/>
  <c r="F86" i="1"/>
  <c r="G86" i="1" s="1"/>
  <c r="F58" i="1"/>
  <c r="G58" i="1" s="1"/>
  <c r="F61" i="1"/>
  <c r="G61" i="1" s="1"/>
  <c r="F41" i="1"/>
  <c r="G41" i="1" s="1"/>
  <c r="F24" i="1"/>
  <c r="G24" i="1" s="1"/>
  <c r="F26" i="1"/>
  <c r="G26" i="1" s="1"/>
  <c r="F28" i="1"/>
  <c r="G28" i="1" s="1"/>
  <c r="F29" i="1"/>
  <c r="G29" i="1" s="1"/>
  <c r="F34" i="1"/>
  <c r="G34" i="1" s="1"/>
  <c r="F22" i="1"/>
  <c r="G22" i="1" s="1"/>
  <c r="F19" i="1"/>
  <c r="G19" i="1" s="1"/>
  <c r="F15" i="1"/>
  <c r="G15" i="1" s="1"/>
  <c r="F16" i="1"/>
  <c r="G16" i="1" s="1"/>
  <c r="F14" i="1"/>
  <c r="G14" i="1" s="1"/>
  <c r="F9" i="1"/>
  <c r="G9" i="1" s="1"/>
  <c r="F10" i="1"/>
  <c r="G10" i="1" s="1"/>
  <c r="F11" i="1"/>
  <c r="G11" i="1" s="1"/>
  <c r="F12" i="1"/>
  <c r="G12" i="1" s="1"/>
  <c r="G102" i="1" l="1"/>
  <c r="E27" i="5" s="1"/>
  <c r="G96" i="1"/>
  <c r="E25" i="5" s="1"/>
  <c r="G142" i="1"/>
  <c r="E35" i="5" s="1"/>
  <c r="G130" i="1"/>
  <c r="E33" i="5" s="1"/>
  <c r="G107" i="1"/>
  <c r="E29" i="5" s="1"/>
  <c r="G21" i="1"/>
  <c r="E13" i="5" s="1"/>
  <c r="H14" i="5" s="1"/>
  <c r="G164" i="1"/>
  <c r="E39" i="5" s="1"/>
  <c r="G158" i="1"/>
  <c r="E37" i="5" s="1"/>
  <c r="G56" i="1"/>
  <c r="E17" i="5" s="1"/>
  <c r="H18" i="5" s="1"/>
  <c r="G18" i="1"/>
  <c r="E11" i="5" s="1"/>
  <c r="G12" i="5" s="1"/>
  <c r="G123" i="1"/>
  <c r="E31" i="5" s="1"/>
  <c r="G87" i="1"/>
  <c r="E21" i="5" s="1"/>
  <c r="I22" i="5" s="1"/>
  <c r="G63" i="1"/>
  <c r="E19" i="5" s="1"/>
  <c r="I20" i="5" s="1"/>
  <c r="G40" i="1"/>
  <c r="E15" i="5" s="1"/>
  <c r="H16" i="5" s="1"/>
  <c r="G13" i="1"/>
  <c r="E9" i="5" s="1"/>
  <c r="I10" i="5" s="1"/>
  <c r="G7" i="1"/>
  <c r="E7" i="5" s="1"/>
  <c r="G8" i="5" s="1"/>
  <c r="G42" i="5" l="1"/>
  <c r="I42" i="5"/>
  <c r="H42" i="5"/>
  <c r="G95" i="1"/>
  <c r="E23" i="5" s="1"/>
  <c r="G6" i="1"/>
  <c r="E5" i="5" s="1"/>
  <c r="B41" i="5" s="1"/>
  <c r="G47" i="5" l="1"/>
  <c r="H47" i="5" s="1"/>
  <c r="I47" i="5" s="1"/>
  <c r="G45" i="5"/>
  <c r="G50" i="5" s="1"/>
  <c r="H45" i="5"/>
  <c r="I45" i="5"/>
  <c r="I6" i="5"/>
  <c r="H6" i="5"/>
  <c r="G6" i="5"/>
  <c r="G5" i="1"/>
  <c r="H50" i="5" l="1"/>
  <c r="I50" i="5" s="1"/>
  <c r="K4" i="1"/>
  <c r="L4" i="1" s="1"/>
  <c r="L3" i="1" s="1"/>
  <c r="G41" i="5" l="1"/>
  <c r="G46" i="5" s="1"/>
  <c r="H41" i="5"/>
  <c r="I41" i="5"/>
  <c r="H46" i="5" l="1"/>
  <c r="I46" i="5" s="1"/>
</calcChain>
</file>

<file path=xl/sharedStrings.xml><?xml version="1.0" encoding="utf-8"?>
<sst xmlns="http://schemas.openxmlformats.org/spreadsheetml/2006/main" count="635" uniqueCount="381">
  <si>
    <t>Item</t>
  </si>
  <si>
    <t>Descrição</t>
  </si>
  <si>
    <t>Unidade</t>
  </si>
  <si>
    <t>Quantidade</t>
  </si>
  <si>
    <t>Custo Unitário (sem BDI) (R$)</t>
  </si>
  <si>
    <t>Preço Unitário (com BDI) (R$)</t>
  </si>
  <si>
    <t>Preço Total (R$)</t>
  </si>
  <si>
    <t>1.1</t>
  </si>
  <si>
    <t>1.1.1</t>
  </si>
  <si>
    <t>FORNECIMENTO E COLOCAÇÃO DE PLACA DE OBRA EM CHAPA GALVANIZADA  #26, ESP. 0,45 MM, PLOTA DA COM ADESIVO VINÍLICO, AFIXADA COM REBITES 4,8X40 MM, EM ESTRUTURA  METÁLICA  DE METALON 20X20 MM, ESP. 1,25 MM, INCLUSIVE SUPORTE EM EUCALIPTO AUTOCLAVADO PINTADO COM TINTA PVA DUAS (2) DEMÃOS</t>
  </si>
  <si>
    <t>QUADRA SINTÉTICA PALMITAL</t>
  </si>
  <si>
    <t>SERVIÇOS PRELIMINARES</t>
  </si>
  <si>
    <t>1.1.2</t>
  </si>
  <si>
    <t>1.1.3</t>
  </si>
  <si>
    <t>1.1.4</t>
  </si>
  <si>
    <t>1.1.5</t>
  </si>
  <si>
    <t>1.2</t>
  </si>
  <si>
    <t>1.2.1</t>
  </si>
  <si>
    <t>1.2.2</t>
  </si>
  <si>
    <t>1.2.3</t>
  </si>
  <si>
    <t>1.2.4</t>
  </si>
  <si>
    <t>1.3</t>
  </si>
  <si>
    <t>1.3.1</t>
  </si>
  <si>
    <t>1.3.2</t>
  </si>
  <si>
    <t>1.4</t>
  </si>
  <si>
    <t>1.4.1</t>
  </si>
  <si>
    <t>1.4.2</t>
  </si>
  <si>
    <t>1.4.3</t>
  </si>
  <si>
    <t>1.4.4</t>
  </si>
  <si>
    <t>1.4.5</t>
  </si>
  <si>
    <t>1.4.6</t>
  </si>
  <si>
    <t>1.4.7</t>
  </si>
  <si>
    <t>1.4.8</t>
  </si>
  <si>
    <t>1.4.9</t>
  </si>
  <si>
    <t>1.4.10</t>
  </si>
  <si>
    <t>1.4.11</t>
  </si>
  <si>
    <t>1.4.12</t>
  </si>
  <si>
    <t>1.4.13</t>
  </si>
  <si>
    <t>1.4.14</t>
  </si>
  <si>
    <t>1.4.15</t>
  </si>
  <si>
    <t>1.4.16</t>
  </si>
  <si>
    <t>1.4.17</t>
  </si>
  <si>
    <t>1.4.18</t>
  </si>
  <si>
    <t>1.5</t>
  </si>
  <si>
    <t>1.5.1</t>
  </si>
  <si>
    <t>1.5.2</t>
  </si>
  <si>
    <t>1.5.3</t>
  </si>
  <si>
    <t>1.5.4</t>
  </si>
  <si>
    <t>1.5.5</t>
  </si>
  <si>
    <t>1.5.6</t>
  </si>
  <si>
    <t>1.5.7</t>
  </si>
  <si>
    <t>1.5.8</t>
  </si>
  <si>
    <t>1.5.9</t>
  </si>
  <si>
    <t>1.5.10</t>
  </si>
  <si>
    <t>1.5.11</t>
  </si>
  <si>
    <t>1.5.12</t>
  </si>
  <si>
    <t>1.5.13</t>
  </si>
  <si>
    <t>1.5.14</t>
  </si>
  <si>
    <t>1.5.15</t>
  </si>
  <si>
    <t>1.6</t>
  </si>
  <si>
    <t>1.6.1</t>
  </si>
  <si>
    <t>1.6.2</t>
  </si>
  <si>
    <t>1.6.3</t>
  </si>
  <si>
    <t>1.6.4</t>
  </si>
  <si>
    <t>1.6.5</t>
  </si>
  <si>
    <t>1.6.6</t>
  </si>
  <si>
    <t>1.7</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</si>
  <si>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</si>
  <si>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</si>
  <si>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</si>
  <si>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</si>
  <si>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</si>
  <si>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</si>
  <si>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</si>
  <si>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</si>
  <si>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</si>
  <si>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</si>
  <si>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</si>
  <si>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</si>
  <si>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</si>
  <si>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</si>
  <si>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</si>
  <si>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</si>
  <si>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</si>
  <si>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</si>
  <si>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</si>
  <si>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</si>
  <si>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</si>
  <si>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</si>
  <si>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</si>
  <si>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1.8</t>
  </si>
  <si>
    <t>1.8.1</t>
  </si>
  <si>
    <t>1.8.2</t>
  </si>
  <si>
    <t>1.8.3</t>
  </si>
  <si>
    <t>1.8.4</t>
  </si>
  <si>
    <t>1.8.5</t>
  </si>
  <si>
    <t>1.8.6</t>
  </si>
  <si>
    <t>1.8.7</t>
  </si>
  <si>
    <t>2.1</t>
  </si>
  <si>
    <t>2.1.1</t>
  </si>
  <si>
    <t>2.1.2</t>
  </si>
  <si>
    <t>2.1.3</t>
  </si>
  <si>
    <t>2.1.4</t>
  </si>
  <si>
    <t>2.2</t>
  </si>
  <si>
    <t>2.2.1</t>
  </si>
  <si>
    <t>2.2.2</t>
  </si>
  <si>
    <t>2.2.3</t>
  </si>
  <si>
    <t>2.2.4</t>
  </si>
  <si>
    <t>2.3</t>
  </si>
  <si>
    <t>2.3.1</t>
  </si>
  <si>
    <t>2.3.2</t>
  </si>
  <si>
    <t>2.3.3</t>
  </si>
  <si>
    <t>2.3.4</t>
  </si>
  <si>
    <t>2.3.5</t>
  </si>
  <si>
    <t>2.3.6</t>
  </si>
  <si>
    <t>2.3.7</t>
  </si>
  <si>
    <t>2.3.8</t>
  </si>
  <si>
    <t>2.3.9</t>
  </si>
  <si>
    <t>2.3.10</t>
  </si>
  <si>
    <t>2.3.11</t>
  </si>
  <si>
    <t>2.3.12</t>
  </si>
  <si>
    <t>2.3.13</t>
  </si>
  <si>
    <t>2.3.14</t>
  </si>
  <si>
    <t>2.3.15</t>
  </si>
  <si>
    <t>2.4</t>
  </si>
  <si>
    <t>2.4.1</t>
  </si>
  <si>
    <t>2.4.2</t>
  </si>
  <si>
    <t>2.4.3</t>
  </si>
  <si>
    <t>2.4.4</t>
  </si>
  <si>
    <t>2.4.5</t>
  </si>
  <si>
    <t>2.4.6</t>
  </si>
  <si>
    <t>2.5</t>
  </si>
  <si>
    <t>2.5.1</t>
  </si>
  <si>
    <t>2.5.2</t>
  </si>
  <si>
    <t>2.5.3</t>
  </si>
  <si>
    <t>2.5.4</t>
  </si>
  <si>
    <t>2.5.5</t>
  </si>
  <si>
    <t>2.5.6</t>
  </si>
  <si>
    <t>2.5.7</t>
  </si>
  <si>
    <t>2.5.8</t>
  </si>
  <si>
    <t>2.5.9</t>
  </si>
  <si>
    <t>2.5.10</t>
  </si>
  <si>
    <t>2.5.11</t>
  </si>
  <si>
    <t>2.6</t>
  </si>
  <si>
    <t>2.6.1</t>
  </si>
  <si>
    <t>2.6.2</t>
  </si>
  <si>
    <t>2.6.3</t>
  </si>
  <si>
    <t>2.6.4</t>
  </si>
  <si>
    <t>2.6.5</t>
  </si>
  <si>
    <t>2.6.6</t>
  </si>
  <si>
    <t>2.6.7</t>
  </si>
  <si>
    <t>2.6.8</t>
  </si>
  <si>
    <t>2.6.9</t>
  </si>
  <si>
    <t>2.6.10</t>
  </si>
  <si>
    <t>2.6.11</t>
  </si>
  <si>
    <t>2.6.12</t>
  </si>
  <si>
    <t>2.6.13</t>
  </si>
  <si>
    <t>2.6.14</t>
  </si>
  <si>
    <t>2.6.15</t>
  </si>
  <si>
    <t>2.7</t>
  </si>
  <si>
    <t>2.7.1</t>
  </si>
  <si>
    <t>2.7.2</t>
  </si>
  <si>
    <t>2.7.3</t>
  </si>
  <si>
    <t>2.7.4</t>
  </si>
  <si>
    <t>2.7.5</t>
  </si>
  <si>
    <t>2.8</t>
  </si>
  <si>
    <t>2.8.1</t>
  </si>
  <si>
    <t>2.8.2</t>
  </si>
  <si>
    <t>2.8.3</t>
  </si>
  <si>
    <t>2.8.4</t>
  </si>
  <si>
    <t>2.8.5</t>
  </si>
  <si>
    <t>2.8.6</t>
  </si>
  <si>
    <t>2.8.7</t>
  </si>
  <si>
    <t>2.8.8</t>
  </si>
  <si>
    <t>2.8.9</t>
  </si>
  <si>
    <t>2.8.10</t>
  </si>
  <si>
    <t>2.8.11</t>
  </si>
  <si>
    <t>2.8.12</t>
  </si>
  <si>
    <t>2.8.13</t>
  </si>
  <si>
    <t>2.8.14</t>
  </si>
  <si>
    <t>2.8.15</t>
  </si>
  <si>
    <t>2.8.16</t>
  </si>
  <si>
    <t>2.8.17</t>
  </si>
  <si>
    <t>2.8.18</t>
  </si>
  <si>
    <t>2.8.19</t>
  </si>
  <si>
    <t>ADMINISTRAÇÃO LOCAL</t>
  </si>
  <si>
    <t>DEMOLIÇÕES, REMOÇÕES E LIMPEZA</t>
  </si>
  <si>
    <t>MUROS DE CONTENÇÃO</t>
  </si>
  <si>
    <t>ALAMBRADO/FUNDAÇÃO DO ALAMBRADO</t>
  </si>
  <si>
    <t>QUADRA SINTÉTICA</t>
  </si>
  <si>
    <t>ILUMINAÇÃO</t>
  </si>
  <si>
    <t>SERVIÇOS COMPLEMENTARES</t>
  </si>
  <si>
    <t>QUADRA SINTÉTICA CURUMIM</t>
  </si>
  <si>
    <t>DRENAGEM</t>
  </si>
  <si>
    <t>RECUPERAÇÃO DO TALUDE</t>
  </si>
  <si>
    <t>PLANILHA ORÇAMENTÁRIA</t>
  </si>
  <si>
    <t>BDI</t>
  </si>
  <si>
    <t>m²</t>
  </si>
  <si>
    <t>un</t>
  </si>
  <si>
    <t>m</t>
  </si>
  <si>
    <t>mês</t>
  </si>
  <si>
    <t>m³</t>
  </si>
  <si>
    <t>A
Prefeitura Municipal de Santa Luzia - MG
Objeto:  construção de Quadras Sintéticas
Tomada de Preço Nº 066/2023
Processo Administrativo Nº 7400/2023</t>
  </si>
  <si>
    <t>ESTIMADO</t>
  </si>
  <si>
    <t>PROPOSTO</t>
  </si>
  <si>
    <t>DESCONTO</t>
  </si>
  <si>
    <t>2.1.5</t>
  </si>
  <si>
    <t>kg</t>
  </si>
  <si>
    <t>mxmês</t>
  </si>
  <si>
    <t>m³xkm</t>
  </si>
  <si>
    <t>par</t>
  </si>
  <si>
    <t>TAPUME PADRAO SUDECAP (TIPO I, II E III) - COMPENSADO  10MM FIXAÇAO ENTERRADA  SEM INFORME PBH</t>
  </si>
  <si>
    <t>LIGAÇÃO PROVISÓRIA COM ENTRADA  DE ENERGIA  AÉREA, PADRÃO CEMIG, CARGA INSTALA DA DE 15,1KVA  ATÉ 30KVA, TRIFÁ SICO , COM  SAÍDA  SUBTERRÂNEA, INCLUSIVE POSTE, CAIXA PARA MEDIDOR, DISJUNTOR, BARRAMENTO , ATERRAMENTO E ACESSÓRIOS</t>
  </si>
  <si>
    <t>LIGAÇÃO DE ÁGUA PROVISÓRIA  PARA CANTEIRO,  INCLUSIVE HIDRÔMETRO  E CAVALETE PARA MEDIÇÃO DE ÁGUA - ENTRADA PRINCIPAL, EM AÇO GALVANIZADO  DN 20MM (1/2") - PADRÃO CONCESSIONÁRIA</t>
  </si>
  <si>
    <t>LOCACAO  DE CONTAINER  2,30 X 6,00 M, ALT. 2,50 M, PARA ESCRITORIO, SEM DIVISORIAS INTERNAS E SEM SANITARIO (NAO INCLUI MOBILIZACAO/DESMOBILIZACAO)</t>
  </si>
  <si>
    <t xml:space="preserve"> LOCACAO  DE CONTAINER  2,30 X 4,30 M, ALT. 2,50 M, PARA SANITARIO, COM 3 BACIAS, 4 CHUVEIROS, 1 LAVATORIO E 1 MICTORIO (NAO INCLUI MOBILIZACAO/DESMOBILIZACAO)</t>
  </si>
  <si>
    <t>DEMOLIÇÃO DE ALVENARIA PARA  QUALQUER  TIPO DE BLOCO, “DE FORMA MECANIZADA,  SEM REAPROVEITAMENTO. AF_12/2017</t>
  </si>
  <si>
    <t xml:space="preserve"> DEMOLIÇÃO MECANIZADA  DE LAJE DE CONCRETO  ARMADO,  COM ESPESSURA  DE ATÉ 15CM, , COM EQUIPAMENTO PNEUMÁTICO, INCLUSIVE AFASTAMENTO E EMPILHAMENTO, EXCLUSIVE TRANSPORTE E RETIRADA DO MATERIAL DEMOLIDO</t>
  </si>
  <si>
    <t>ESCAVAÇÃO MANUAL PARA BLOCO DE COROAMENTO OU SAPATA (INCLUINDO ESCAVAÇÃO PARA COLOCAÇÃO DE FORMAS). AF_06/2017</t>
  </si>
  <si>
    <t>FABRICAÇÃO, MONTAGEM  E DESMONTAGEM  DE FORMA PARA  BLOCO DE COROAMENTO, EM MADEIRA  SERRADA, E=25 MM, 4 UTILIZAÇÕES. M2 AF  06/2017</t>
  </si>
  <si>
    <t>FABRICAÇÃO, MONTAGEM  E DESMONTAGEM  DE FORMA PARA  VIGA BALDRAME, EM MADEIRA  SERRADA, E=25 MM , 4 UTILIZAÇÕES.  AF  06/2017</t>
  </si>
  <si>
    <t>MOBILIZAÇÃO E DESMOBILIZAÇÃO DE CONTAINER, INCLUSIVE CARGA, DESCARGA E TRANSPORTE EM CAMINHÃO  CARROCERIA  COM GUINDAUT O (MUNCK), EXCLUSIVE LOCAÇÃO DO CONTAINER</t>
  </si>
  <si>
    <t>LOCACAO  CONVENCIONAL DE OBRA, UTILIZANDO GABARITO DE TÁBUAS CORRIDAS PONTALETADAS  A CADA 2,00M -  2 UTILIZAÇÕES.  AF_10/2018</t>
  </si>
  <si>
    <t>CONCRETAGEM  DE ELEMENTOS DE FUNDAÇÃO, FCK 25 MPA, COM USO DE BOMBA  LANÇAMENTO, ADENSAMENTO E ACABAMENTO.  AF_06/2017</t>
  </si>
  <si>
    <t>ESTACA BROCA DE CONCRETO , DIAMETRO DE 30 CM, ESCAVAÇAO MANUAL COM TRADO  CONCHA, EXCLUSIVE  ARM A ÇÃO - CONCRETO FCK=25MPa USINADO</t>
  </si>
  <si>
    <t>LASTRO DE CONCRETO MAGRO, APLICADO  EM BLOCOS DE COROAMENTO  OU SAPATAS.  AF_08/2017</t>
  </si>
  <si>
    <t>ARRASAMENTO  MECANICO  DE ESTACA DE CONCRETO  ARMADO, DIAMETROS DE ATÉ 40 CM. AF_05/2021</t>
  </si>
  <si>
    <t>ARMAÇÃO  DE BLOCO,  VIGA BALDRAME  OU SAPATA  UTILIZANDO  AÇO CA 50 DE 10 MM - MONTAGEM.  AF_06/2017</t>
  </si>
  <si>
    <t>ARMAÇÃO DE BLOCO,  VIGA BALDRAME OU SAPATA  UTILIZANDO  AÇO CA 50 DE 6,3 MM - MONTAGEM . AF_06/2017</t>
  </si>
  <si>
    <t>MONTAGEM DE ARMADURA  DE ESTACAS,  DIÂMETRO  = 10,0 MM. AF  09/2021</t>
  </si>
  <si>
    <t>MONTAGEM DE ARMADURA  DE ESTACAS  DIÂMETRO  = 12,5 MM. AF_09/2021_PS</t>
  </si>
  <si>
    <t>MONTAGEM DE ARMADURA  TRANSVERSAL DE ESTACAS DE SEÇÃO CIRCULAR, DIÂMETRO = 6,30MM. AF_09/2021_PS</t>
  </si>
  <si>
    <t>MURO DE ARRIMO EM ALVENARIA COM BLOCO 19X19X39 MODULO DE 2.40M-HMAX= 1,00M</t>
  </si>
  <si>
    <t>MURO DE ARRIMO EM ALVENARIA COM BLOCO 19X19X39 - MODULO DE 1,60M-HMAX=1,80M</t>
  </si>
  <si>
    <t>MURO DE ARRIMO EM ALVENARIA COM BLOCO 19X19X39 - MODULO DE 1,00M-HMAX=1, OOM</t>
  </si>
  <si>
    <t>ENCHIMENTO DE JUNTA  COM MASTIQUE E = 3mm</t>
  </si>
  <si>
    <t>TUBO PVC. SÉRIE R, ÁGUA PLUVIAL, DN 75 MM, FORNECIDO E INSTALADO EM RAMAL DE ENCAMINHAMENTO . AF_06/2022</t>
  </si>
  <si>
    <t>EXECUCAO DE DRENO COM MANTA GEOTEXTIL  200 G/M2</t>
  </si>
  <si>
    <t>ALAMBRADO PARA QUADRA POLIESPORTIVA, ESTRUTURADO POR TUBOS DE ACO GALVANIZADO,  COM COSTURA, DIN 2440, DIAMETRO  2 1/2", COM TELA DE ARAME GALVANIZADO, FIO 14 BWG E MALHA QUADRADA  5X5CM</t>
  </si>
  <si>
    <t>PORTÃO EM TUBOS DE AÇO GALVANIZADO  2 1/2", COM COSTURA, DIN 244 0, COM TELA DE ARAME GALVANIZADO, FIO 14 BWG E MALHA QUADRADA  5x5CM - 0,9X2,10.</t>
  </si>
  <si>
    <t>ESCAVAÇÃO  MANUAL PARA BLOCO DE COROAMENTO  OU SAPATA (INCLUINDO  ESCAVAÇÃO  PARA COLOCAÇÃO  DE FÔRMAS).  AF_06/2017</t>
  </si>
  <si>
    <t>FABRICAÇÃO , MONTAGEM  E DESMONTAGEM  DE FÔRMA PARA BLOCO DE COROAMENTO , EM MADEIRA SERRADA, E=25 MM, 4 UTILIZAÇÕES. AF  06/2017</t>
  </si>
  <si>
    <t>CONCRETAGEM  DE ELEMENTOS DE FUNDAÇÃO,  FCK 25 MPA, COM USO DE BOMBA   LANÇAMENTO, ADENSAMENTO  E ACABAMENTO . AF_06/2017</t>
  </si>
  <si>
    <t>ESTACA BROCA DE CONCRETO, DIAMETRO DE 30 CM, ESCAVAÇAO MANUAL COM TRADO CONCHA, EXCLUSIVE ARMAÇÃO - CONCRETO FCK=25MPa USINADO</t>
  </si>
  <si>
    <t>LASTRO DE CONCRETO MAGRO, APLICADO EM BLOCOS DE COROAMENTO  OU SAPATAS. AF  08/2017</t>
  </si>
  <si>
    <t>ARMAÇÃO DE BLOCO, VIGA BALDRAME OU SAPATA  UTILIZANDO  AÇO CA- 50 DE 8 MM - MONTAGEM. AF_06/2017</t>
  </si>
  <si>
    <t>MONTAGEM DE ARMADURA DE ESTACAS, DIÂMETRO = 8,0 MM. AF  09/2021  OS</t>
  </si>
  <si>
    <t>MONTAGEM  DE ARMADURA  TRANSVERSAL DE ESTACAS DE SEÇÃO CIRCULAR,  DIÂMETRO = 5,0 MM. AF  09/2021_PS</t>
  </si>
  <si>
    <t>PINTURA  COM TINTA ALQUİDICA DE ACABAMENTO  (ESMALTE  SINTÉTICO FOSCO) PULVERIZADA  SOBRE PERFIL METÁLICO EXECUTADO EM FÁBRICA (POR DEMÃO). AF  01/2020  PE</t>
  </si>
  <si>
    <t>PINTURA  COM TINTA ALQUÍDICA  DE ACABAMENTO  (ESMALTE  SINTÉTICO FOSCO) PULVERIZADA  SOBRE SUPERFİCIES METÁLICAS (EXCETO PERFIL) EXECUTADO EM OBRA (POR DEMÃO). AF_01/2020_PE</t>
  </si>
  <si>
    <t>REATERRO MANUAL APILOADO COM SOQUETE. AF_10/2017</t>
  </si>
  <si>
    <t xml:space="preserve"> LOCACAO DE ANDAIME METALICO TUBULAR DE ENCAIXE,  TIPO DE TORRE, CADA PAINEL COM LARGURA DE 1 ATE 1,5 M E ALTURA DE "1,00" III, INCLUINDO DIAGONAL, BARRAS DE LIGACAO, SAPATAS OU RODIZIOS  E DEMAIS ITENS NECESSARIOS  A MONTAGEM (NAO INCLUI INSTALACAO)</t>
  </si>
  <si>
    <t>MONTAGEM  E DESMONTAGEM  DE ANDAIME”TUBULAR TIPO TORRE (EXCLUSIVE ANDAIME E LIMPEZA). AF  11/2017</t>
  </si>
  <si>
    <t>EXECUÇÃO E COMPACTAÇÃO  COM PLACA VIBRATÓRIA, DE BASE PARA QUADRA SINTÉTICA EM BRITA GRADUADA  SIMPLES</t>
  </si>
  <si>
    <t>EXECUÇÃO E COMPACTAÇÃO  DE PÓ DE PEDRA - EXCLUSIVE CARGA E TRANSPORTE</t>
  </si>
  <si>
    <t>FORNECIMENTO  DE AREIA PARA QUADRA SINTÉTICA-EXCLUSIVE CARGA E TRANSPORTE</t>
  </si>
  <si>
    <t>TRANSPORTE COM CAMINHÃO  BASCULANTE DE 6 M’, EM VIA URBANA PAVIMENTADA,  DMT ATÉ 30 KM (UNIDADE: M3XKM). AF_07/2020</t>
  </si>
  <si>
    <t>GRANULADO DE BORRACHA, TAPE E GRAMA SINTÉTICA FORNECIMENTO E INSTALACAO  NAS CORES VERDE E BRANCO 52MM, GONF ORME AS ESPECIFICAÇÕES MÍNIMAS DE PROJETO , INCLUSIVE FRETE</t>
  </si>
  <si>
    <t>PAR DE TRAVES E REDE DE FUTEBOL SOCIETY  4x2,20 - INSTALAÇAO  E FORNECIMENTO</t>
  </si>
  <si>
    <t>CAIXA E ACESSORIOS - TIPO ZA PASSEIO COM TAMPA ARTICULADA 28X 28X40 CM</t>
  </si>
  <si>
    <t>CONECTOR  METALICO TIPO PARA FUSO FENDIDO (SPLIT BOLT), PARA CABOS ATE 16 MM2</t>
  </si>
  <si>
    <t>QUADRO DE MEDIÇÃO GERAL DE ENERGIA  PARA 1 MEDIDOR DE SOBREPOR  - FORNECIMENTO  E INSTALAÇÃO. AF  10/2020</t>
  </si>
  <si>
    <t>CAIXA COM LENTE CMD3-5 INSTALACAO</t>
  </si>
  <si>
    <t>BOTOEIRA  COMANDO MANUAL TIPO LIGA/DESLIGA</t>
  </si>
  <si>
    <t>DISJUNTOR BIPOLAR TIPO DIN, CORRENTE NOMINAL DE 40A - FORNECIMENTO  E INSTALAÇÃO.  AF_10/2020</t>
  </si>
  <si>
    <t>DISJUNTOR BIPOLAR TIPO DIN, CORRENTE NOMINAL DE 16A - FORNECIMENTO  E INSTALAÇÃO.  AF_10/2020</t>
  </si>
  <si>
    <t>DISJUNTOR BIPOLAR TIPO DIN, CORRENTE NOMINAL DE 6A - FORNECIMENTO  E INSTALAÇÃO.  AF_10/2020</t>
  </si>
  <si>
    <t>DISJUNTOR  DPS 175V - 40KA - 93661 ADAPTADA</t>
  </si>
  <si>
    <t>IDR 2 POLOS 230V - 30mA - 25A - 93661 ADAPTADA</t>
  </si>
  <si>
    <t>ELETRODUTO DE AÇO GALVANIZADO,  CLASSE LEVE, DN 25 MM (1), APARENTE, INSTALADO EM SUBIDA DO POSTE - FORNECIMENTO E INSTALAÇÃO.  AF_11/2016  P</t>
  </si>
  <si>
    <t>ELETRODUTO PVC RIGIDO 1"</t>
  </si>
  <si>
    <t>REFLETOR 100W MINIMO 10000 LÚMENS LUZ BRANCA 5000K BIVOLT DRIVER INTEGRADO DO TIPO LEDVANCE FLOODLIGHT, ESAT TW4002192MS, OU SIMILAR - INSTALADO</t>
  </si>
  <si>
    <t>POSTE CONICO CONTINUO EM AÇO GALVANIZADO, RETO, ENGASTADO, H = 7 M, DIAMETRO INFERIOR = *125* MM - FORNECIMENTO E INSTALAÇÃO - SINAPI 100622 ADAPTADA</t>
  </si>
  <si>
    <t>CRUZETAS SIMPLES.ZINCADA, P/ PROJETORES  ACOMPANHADO DE BRAÇADEIRAS</t>
  </si>
  <si>
    <t>ATERRAMENTO PARA INSTALAÇÃO  - HASTE ATERRAMENTO AÇO ZINCADO 25X25X2500MM  P.CEMIG</t>
  </si>
  <si>
    <t>CAIXA DE INSPEÇÃO EM CONCRETO, TIPO 'ZA' PASSEIO, PADRÃO CEMIG, DIMENSÃO (28X28)CM , ALTURA  40CM, COM TAMPA  E ARO ARTICULADO  EM FERRO FUNDIDO, INCLUSIVE ESCAVAÇÃO, APILOAMENTO,  LASTRO DE BRITA, REATERRO E TRANSPORTE E RETIRADA DO MATERIAL ESCAVADO (EM CAÇAMBA)</t>
  </si>
  <si>
    <t>CABECOTE PARA  ENTRADA DE LINHA DE ALIMENTACAO PARA ELETROOUTO , EM LIGA DE ALUMINIO  COM ACABAMENTO  ANTI CORROSIVO , COM FIXACAO POR ENCAIXE LISO DE 360 GRAUS, DE 1"</t>
  </si>
  <si>
    <t>CABO DE COBRE FLEXÍVEL ISOLADO , 2,5 MM’, ANTI-CHAMA  0,6/1, 0 KV, PARA  CIRCUITOS  TERMINAIS - FORNECIMENTO  E INSTALAÇÃO. AF  12/2015</t>
  </si>
  <si>
    <t>CABO DE COBRE FLEXÍVEL ISOLADO, 6 MM*, ANTI-CHAMA  0,6/1,0 KV, PARA  CIRCUITOS  TERMINAIS  - FORNECIMENTO  E INSTALAÇÃO. AF_12/2015</t>
  </si>
  <si>
    <t>CONTATOR MODULAR 2P 25A - FORNECIMENTO E INSTALAÇÃO</t>
  </si>
  <si>
    <t>ELETRODUTO PVC FLEXIVEL CORRUGADO , REFORCADO, COR LARANJA, DE 32 MM(1"), INSTALADO EM PISO - 91847 - ADAPTADA</t>
  </si>
  <si>
    <t>ELETRODUTO PVC FLEXIVEL CORRUGADO, REFORCADO, COR LARANJA, DE 3/4", INSTALADO NA SUBIDA DO POSTE 91854 - ADAPTADA</t>
  </si>
  <si>
    <t>ELETRODUTO FLEXÍVEL CORRUGADO  REFORÇADO,  PVC, DN 32 MM (1"), PARA CIRCUITOS  TERMINAIS, INSTALADO  EM LAJE (PISO) - FORNECIMENTO  E INSTALAÇÃO. AF_12/2015</t>
  </si>
  <si>
    <t>ELETRODUTO  FLEXÍVEL CORRUGADO , PVC, DN 25 MM (3/4"), PARA CIRCUITOS TERMINAIS,  INSTALADO EM POSTE - FORNECIMENTO  E INSTALAÇÃO.  AF  12/2015</t>
  </si>
  <si>
    <t>PISO EM CONCRETO 20 MPA PREPARO MECÂNICO, ESPESSURA 10 CM, INCLUSO JUNTAS DE DILATACAO EM MADEIRA</t>
  </si>
  <si>
    <t xml:space="preserve">RAMPA  PARA  ACESSO  DE DEFICIENTE, EM CONCRETO  SIMPLES FCK = 25 MPA, DESEMPENADA </t>
  </si>
  <si>
    <t>PISO PODOTÁTIL DE CONCRETO , ALERTA. APLICADO EM PISO (40X40CM)  COM JUNTA  SECA, COR VERMELHO/AMARELO, ASSENTAMENTO  COM ARGAMASSA  INDUSTRIALIZADA, INCLUSIVE FORNECIMENTO E INSTALAÇÃO</t>
  </si>
  <si>
    <t>EXECUÇÃO DE PASSEIO  (CALÇADA)  OU PISO DE CONCRETO  COM CONCRETO  MOLDADO IN LOCO, USINADO, ACABAMENTO CONVENCIONAL,  NÃO ARMADO.  AF  08/2022</t>
  </si>
  <si>
    <t>ASSENTAMENTO DE GUIA (MEIO-FIO) EM TRECHO RETO, CONFECCIONADA  EM CONCRETO  PRÉ-FABRICADO, DIMENSÕES 1OOX 15X 13X30 CM (COMPRIMENTO  X BASE INFERIOR  X BASE SUPERIOR X ALTURA), PARA  VIAS URBANAS (USO  VIÁRIO). AF_06/2016</t>
  </si>
  <si>
    <t>LANÇAMENTO E ESPALHAMENTO DE SOLO OU MATERIAL DE DEMOLIÇÃO EM ÁREA DE PASSEIO EXCLUSIVE APILOAMENTO</t>
  </si>
  <si>
    <t>TRANSPORTE EM CAÇAMBA (5M³)</t>
  </si>
  <si>
    <t>ARMAÇÃO  DE ESCADA, DE UMA ESTRUTURA CONVENCIONAL  DE CONCRETO ARMADO UTILIZANDO  AÇO CA-60 DE 5,0 MM - MONTAGEM. AF  11/2020</t>
  </si>
  <si>
    <t>ARMAÇÃO DE ESCADA, DE UMA ESTRUTURA  CONVENCIONAL  DE CONCRETO ARMADO UTILIZANDO  AÇO CA-50 DE 6,3 MM - MONTAGEM. AF  J1/2020</t>
  </si>
  <si>
    <t>ARMAÇÃO DE ESCADA, DE UMA ESTRUTURA CONVENCIONAL DE CONCRETO  ARMADO UTILIZANDO  AÇO CA-50 DE 10,0 MM - MONTAGEM. AF_11/2020</t>
  </si>
  <si>
    <t>GUARDA-CORPO  DE AÇO GALVANIZADO  DE 1,10M , CORRIMÃO SIMPLES, MONTANTES TUBULARES DE 1.1/2" ESPAÇADOS 1,20M, TRAVESSA SUPERIOR  DE 2", GRADIL DE BARRAS CHATAS DE 32X4,8MM, FIXADO COM CHUMBADOR MECÂNICO.  AF_04/2019 (01.ESQV.GCFE.013/01 AJUSTADA)</t>
  </si>
  <si>
    <t>PINTURA  COM TINTA ALQUÍDICA DE ACABAMENTO (ESMALTE SINTÉTICO FOSCO) PULVERIZADA  SOBRE PERFIL METÁLICO EXECUTADO EM OBRA (POR DEMÃO). AF_01/2020_PE</t>
  </si>
  <si>
    <t>PLANTIO DE GRAMA  BATATAIS EM PLACAS. AF_05/2018</t>
  </si>
  <si>
    <t>LASTRO DE CONCRETO MAGRO, APLICADO EM PISOS, LAJES SOBRE SOLO OU RADIERS, ESPESSURA  DE 5 CM. AF  07/2016</t>
  </si>
  <si>
    <t>PINTURA  COM TINTA ALQUÍDICA DE ACABAMENTO (ESMALTE SINTÉTICO FOSCO) PULVERIZADA  SOBRE SUPERFÍCIES METÁLICAS (EXCETO PERFIL) EXECUTADO EM OBRA (POR DEMÃO). AF_01/2020_PE</t>
  </si>
  <si>
    <t>TUBO PVC. SÉRIE R, ÁGUA PLUVIAL, DN 100 MM, FORNECIDO E INSTALADO EM RAMAL DE ENCAMINHAMENTO . AF_06/2022</t>
  </si>
  <si>
    <t>TUBO PVC DN 150 MM PARA DRENAGEM - FORNECIMENTO E INSTALAÇÃO (89576-ADAPTADA)</t>
  </si>
  <si>
    <t>CAIXA ENTERRADA HIDRÁULICA RETANGULAR, EM ALVENARIA COM BLOCOS DE CONCRETO, DIMENSÕES INTERNAS: 0,4X0,4X0,4 M PARA REDES DE DRENAGEM COM GRELHA (99258 ADAPTADA)</t>
  </si>
  <si>
    <t>CAIXA ENTERRADA HIDRÁULICA RETANGULAR, EM ALVENARIA COM BLOCOS DE CONCRETO, DIMENSÕES INTERNAS: 0,8X0,8X0,6 M PARA REDES DE DRENAGEM COM TAMPA EM GRELHA AF_05/2018 (99258 ADAPTADA)</t>
  </si>
  <si>
    <t>CAIXA ENTERRADA HIDRÁULICA RETANGULAR, EM ALVENARIA COM BLOCOS DE CONCRETO, DIMENSÕES INTERNAS: 0,4X0,4X0,8 M PARA REDES DE DRENAGEM COM TAMPA EM GRELHA AF_05/2018 (99258 ADAPTADA)</t>
  </si>
  <si>
    <t>CAIXA ENTERRADA HIDRÁULICA RETANGULAR, EM ALVENARIA COM BLOCOS DE CONCRETO, DIMENSÕES INTERNAS: 0,4X0,4X0,6 M PARA REDES DE DRENAGEM COM TAMPA EM GRELHA AF_05/2018 (99258 ADAPTADA)</t>
  </si>
  <si>
    <t>CAIXA ENTERRADA HIDRÁULICA RETANGULAR, EM ALVENARIA COM BLOCOS DE CONCRETO, DIMENSÕES INTERNAS: 0,5X0,5X1,0 M PARA REDES DE DRENAGEM COM TAMPA EM GRELHA AF_05/2018 (99258 ADAPTADA)</t>
  </si>
  <si>
    <t>CAIXA ENTERRADA HIDRÁULICA RETANGULAR, EM ALVENARIA COM BLOCOS DE CONCRETO, DIMENSÕES INTERNAS: 0,5X0,5X0,6 M PARA REDES DE DRENAGEM COM TAMPA EM GRELHA AF_05/2018 (99258 ADAPTADA)</t>
  </si>
  <si>
    <t>CANALETA - PADRÃO SUDECAP - TIPO 3-30X20CM CONCRETO 20MPA C/ TAMPA DE CONCRETO</t>
  </si>
  <si>
    <t>REATERRO MANUAL DE VALAS COM COMPACTAÇÃO MECANIZADA. AF_04/2016</t>
  </si>
  <si>
    <t>REATERRO MECANIZADO DE VALA COM ESCAVADEIRA HIDRÁULICA (CAPACIDADE DA CAÇAMBA: 0,8 M³ / POTÊNCIA: 111 HP), LARGURA ATÉ 1,5 M, PROFUNDIDADE DE 1,5 A 3,0 M, COM SOLO DE 1ª CATEGORIA EM LOCAIS COM ALTO NÍVEL DE INTERFERÊNCIA. AF_10/2020</t>
  </si>
  <si>
    <t>ATERRO COMPACTADO - COM PLACA VIBRATORIA</t>
  </si>
  <si>
    <t>ESCAVAÇÃO VERTICAL A CÉU ABERTO, EM OBRAS DE INFRAESTRUTURA, INCLUINDO CARGA, DESCARGA E TRANSPORTE, EM SOLO DE 1ª CATEGORIA COM ESCAVADEIRA HIDRÁULICA (CAÇAMBA: 1,2 M³ / 155 HP), FROTA DE 3 CAMINHÕES BASCULANTES DE 18 M³, DMT ATÉ 1 KM E VELOCIDADE MÉDIA 14KM/H. AF_05/2020</t>
  </si>
  <si>
    <t>TRANSPORTE COM CAMINHÃO  BASCULANTE DE 10 M³, EM VIA URBANA PAVIMENTADA,  DMT ATÉ 30 KM (UNIDADE: M3XKM). AF_07/2020</t>
  </si>
  <si>
    <t>TERRA VEGETAL (GRANEL)</t>
  </si>
  <si>
    <t>PORTÃO EM TUBOS DE AÇO GALVANIZADO  2 1/2", COM COSTURA, DIN 244 0, COM TELA DE ARAME GALVANIZADO, FIO 14 BWG E MALHA QUADRADA  5x5CM - 2 FOLHAS 1,5X2,10.</t>
  </si>
  <si>
    <t>PINTURA COM TINTA ALQUÍDICA DE ACABAMENTO (ESMALTE SINTÉTICO BRILHANTE) PULVERIZADA SOBRE SUPERFÍCIES METÁLICAS (EXCETO PERFIL) EXECUTADA EM OBRA (POR DEMÃO). AF_01/2020_PE</t>
  </si>
  <si>
    <t>BANCO E MESAS - BANCO PRÉ-MOLDADO CONCRETO 45X150X45CM PREMO/EQUIVALENTE</t>
  </si>
  <si>
    <t>FABRICAÇÃO E MONTAGEM DE FORMA PARA ESCADAS, COM MÚLTIPLOS LANCES, EM CHAPA DE MADEIRA COMPENSADA RESINADA, E=17 MM. AF_01/2017</t>
  </si>
  <si>
    <t>CONCRETAGEM DE ELEMENTOS DE FUNDAÇÃO, FCK 25 MPA, COM USO DE BOMBA LANÇAMENTO, ADENSAMENTO E ACABAMENTO. AF_06/2017</t>
  </si>
  <si>
    <t>Administração Central</t>
  </si>
  <si>
    <t>AC</t>
  </si>
  <si>
    <t>Seguro e Garantia</t>
  </si>
  <si>
    <t>SG</t>
  </si>
  <si>
    <t>Risco</t>
  </si>
  <si>
    <t>R</t>
  </si>
  <si>
    <t>Despesas Financeiras</t>
  </si>
  <si>
    <t>DF</t>
  </si>
  <si>
    <t>Lucro</t>
  </si>
  <si>
    <t>L</t>
  </si>
  <si>
    <t>Tributos (impostos COFINS 3%, e  PIS 0,65%)</t>
  </si>
  <si>
    <t>CP</t>
  </si>
  <si>
    <t>Tributos (ISS, variável de acordo com o município)</t>
  </si>
  <si>
    <t>ISS</t>
  </si>
  <si>
    <t>Tributos (Contribuição Previdenciária sobre a Receita Bruta - 0% ou 4,5% - Desoneração)</t>
  </si>
  <si>
    <t>CPRB</t>
  </si>
  <si>
    <t>BDI SEM desoneração (Fórmula Acórdão TCU)</t>
  </si>
  <si>
    <t>BDI PAD</t>
  </si>
  <si>
    <t>Os valores de BDI foram calculados com o emprego da fórmula:</t>
  </si>
  <si>
    <t>BDI =</t>
  </si>
  <si>
    <t>Declaro para os devidos fins que o regime de Contribuição Previdenciária sobre a Receita Bruta adotado para elaboração do orçamento foi SEM Desoneração, e que esta é a alternativa mais adequada para a Administração Pública.</t>
  </si>
  <si>
    <t>ITENS</t>
  </si>
  <si>
    <t>SIGLA</t>
  </si>
  <si>
    <t>% ADOTADA</t>
  </si>
  <si>
    <r>
      <rPr>
        <i/>
        <u/>
        <sz val="10"/>
        <rFont val="Arial"/>
        <family val="2"/>
      </rPr>
      <t>(1+AC + S + R + G)*(1 + DF)*(1+L)</t>
    </r>
  </si>
  <si>
    <t>(1-CP-ISS-CRPB)</t>
  </si>
  <si>
    <t>Declaro para os devidos fins que, conforme legislação tributária municipal, a base de cálculo deste tipo de obra corresponde à 100%, com a respectiva alíquota de 3%.</t>
  </si>
  <si>
    <t>CRONOGRAMA FÍSICO-FINANCEIRO</t>
  </si>
  <si>
    <t>Valor (R$)</t>
  </si>
  <si>
    <t>Parcelas:</t>
  </si>
  <si>
    <t>% Período:</t>
  </si>
  <si>
    <t>1.1.</t>
  </si>
  <si>
    <t>1.2.</t>
  </si>
  <si>
    <t>1.3.</t>
  </si>
  <si>
    <t>1.4.</t>
  </si>
  <si>
    <t>1.5.</t>
  </si>
  <si>
    <t>1.6.</t>
  </si>
  <si>
    <t>Total:</t>
  </si>
  <si>
    <t>Período:</t>
  </si>
  <si>
    <t>%:</t>
  </si>
  <si>
    <t>Repasse:</t>
  </si>
  <si>
    <t>Contrapartida:</t>
  </si>
  <si>
    <t>-</t>
  </si>
  <si>
    <t>Outros:</t>
  </si>
  <si>
    <t>Investimento:</t>
  </si>
  <si>
    <t>Acumulado:</t>
  </si>
  <si>
    <t>1.</t>
  </si>
  <si>
    <t>2.</t>
  </si>
  <si>
    <t>1.7.</t>
  </si>
  <si>
    <t>1.8.</t>
  </si>
  <si>
    <t>2.1.</t>
  </si>
  <si>
    <t>2.2.</t>
  </si>
  <si>
    <t>2.3.</t>
  </si>
  <si>
    <t>2.4.</t>
  </si>
  <si>
    <t>2.5.</t>
  </si>
  <si>
    <t>2.6.</t>
  </si>
  <si>
    <t>2.7.</t>
  </si>
  <si>
    <t>2.8.</t>
  </si>
  <si>
    <t>Três Pontas, 02 de agosto de 2023</t>
  </si>
  <si>
    <t>ENGETELA COMÉRCIO E SERVIÇOS LTDA – CNPJ: 12.721.248/0001-20</t>
  </si>
  <si>
    <t>Thiago Correa de Almeida – Procurador</t>
  </si>
  <si>
    <t>RG: MG12037684 SSP/MG – CPF: 083.409.306-56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</si>
</sst>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43" formatCode="_-* #,##0.00_-;\-* #,##0.00_-;_-* &quot;-&quot;??_-;_-@_-"/>
    <numFmt numFmtId="164" formatCode="&quot;R$&quot;\ #,##0.00"/>
    <numFmt numFmtId="165" formatCode="0."/>
  </numFmts>
  <fonts count="21" x14ac:knownFonts="1">
    <font>
      <sz val="11"/>
      <color theme="1"/>
      <name val="Calibri"/>
      <family val="2"/>
      <scheme val="minor"/>
    </font>
    <font>
      <sz val="11"/>
      <color theme="1"/>
      <name val="Calibri"/>
      <family val="2"/>
      <scheme val="minor"/>
    </font>
    <font>
      <b/>
      <sz val="11"/>
      <color theme="1"/>
      <name val="Arial"/>
      <family val="2"/>
    </font>
    <font>
      <sz val="11"/>
      <color theme="1"/>
      <name val="Arial"/>
      <family val="2"/>
    </font>
    <font>
      <sz val="8"/>
      <name val="Calibri"/>
      <family val="2"/>
      <scheme val="minor"/>
    </font>
    <font>
      <b/>
      <sz val="12"/>
      <color theme="1"/>
      <name val="Arial"/>
      <family val="2"/>
    </font>
    <font>
      <b/>
      <sz val="9"/>
      <name val="Arial"/>
      <family val="2"/>
    </font>
    <font>
      <b/>
      <sz val="9"/>
      <color rgb="FF000000"/>
      <name val="Arial"/>
      <family val="2"/>
    </font>
    <font>
      <sz val="9"/>
      <color rgb="FF000000"/>
      <name val="Arial"/>
      <family val="2"/>
    </font>
    <font>
      <sz val="9"/>
      <name val="Arial"/>
      <family val="2"/>
    </font>
    <font>
      <sz val="10"/>
      <color theme="1"/>
      <name val="Arial"/>
      <family val="2"/>
    </font>
    <font>
      <sz val="10"/>
      <color rgb="FF000000"/>
      <name val="Times New Roman"/>
      <family val="1"/>
    </font>
    <font>
      <sz val="10"/>
      <color rgb="FF000000"/>
      <name val="Arial"/>
      <family val="2"/>
    </font>
    <font>
      <b/>
      <sz val="10"/>
      <name val="Arial"/>
      <family val="2"/>
    </font>
    <font>
      <sz val="10"/>
      <name val="Arial"/>
      <family val="2"/>
    </font>
    <font>
      <b/>
      <sz val="10"/>
      <color rgb="FF000000"/>
      <name val="Arial"/>
      <family val="2"/>
    </font>
    <font>
      <i/>
      <sz val="10"/>
      <name val="Arial"/>
      <family val="2"/>
    </font>
    <font>
      <i/>
      <u/>
      <sz val="10"/>
      <name val="Arial"/>
      <family val="2"/>
    </font>
    <font>
      <sz val="10"/>
      <color rgb="FF000000"/>
      <name val="Times New Roman"/>
      <family val="1"/>
    </font>
    <font>
      <i/>
      <sz val="10"/>
      <color rgb="FF000000"/>
      <name val="Arial"/>
      <family val="2"/>
    </font>
    <font>
      <sz val="8"/>
      <color theme="1"/>
      <name val="Arial"/>
      <family val="2"/>
    </font>
  </fonts>
  <fills count="8">
    <fill>
      <patternFill patternType="none"/>
    </fill>
    <fill>
      <patternFill patternType="gray125"/>
    </fill>
    <fill>
      <patternFill patternType="solid">
        <fgColor theme="1" tint="0.49998474074526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959595"/>
      </patternFill>
    </fill>
    <fill>
      <patternFill patternType="solid">
        <fgColor rgb="FF9999FF"/>
      </patternFill>
    </fill>
    <fill>
      <patternFill patternType="solid">
        <fgColor rgb="FFC0C0C0"/>
      </patternFill>
    </fill>
  </fills>
  <borders count="33">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rgb="FF000000"/>
      </right>
      <top style="thin">
        <color indexed="64"/>
      </top>
      <bottom/>
      <diagonal/>
    </border>
    <border>
      <left style="thin">
        <color rgb="FF000000"/>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indexed="64"/>
      </right>
      <top/>
      <bottom style="thin">
        <color rgb="FF000000"/>
      </bottom>
      <diagonal/>
    </border>
    <border>
      <left style="thin">
        <color indexed="64"/>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indexed="64"/>
      </right>
      <top style="thin">
        <color rgb="FF000000"/>
      </top>
      <bottom style="thin">
        <color rgb="FF000000"/>
      </bottom>
      <diagonal/>
    </border>
    <border>
      <left style="thin">
        <color indexed="64"/>
      </left>
      <right/>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thin">
        <color rgb="FF000000"/>
      </left>
      <right style="thin">
        <color rgb="FF000000"/>
      </right>
      <top/>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0" fontId="11" fillId="0" borderId="0"/>
    <xf numFmtId="0" fontId="11" fillId="0" borderId="0"/>
    <xf numFmtId="0" fontId="18" fillId="0" borderId="0"/>
    <xf numFmtId="9" fontId="11" fillId="0" borderId="0" applyFont="0" applyFill="0" applyBorder="0" applyAlignment="0" applyProtection="0"/>
    <xf numFmtId="44" fontId="11" fillId="0" borderId="0" applyFont="0" applyFill="0" applyBorder="0" applyAlignment="0" applyProtection="0"/>
  </cellStyleXfs>
  <cellXfs count="145">
    <xf numFmtId="0" fontId="0" fillId="0" borderId="0" xfId="0"/>
    <xf numFmtId="0" fontId="2" fillId="0" borderId="0" xfId="0" applyFont="1"/>
    <xf numFmtId="0" fontId="3" fillId="0" borderId="0" xfId="0" applyFont="1"/>
    <xf numFmtId="0" fontId="3"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xf numFmtId="0" fontId="2" fillId="2" borderId="1" xfId="0" applyFont="1" applyFill="1" applyBorder="1" applyAlignment="1">
      <alignment horizontal="center" vertical="center"/>
    </xf>
    <xf numFmtId="0" fontId="2" fillId="2" borderId="1" xfId="0" applyFont="1" applyFill="1" applyBorder="1"/>
    <xf numFmtId="0" fontId="2" fillId="3" borderId="1" xfId="0" applyFont="1" applyFill="1" applyBorder="1" applyAlignment="1">
      <alignment horizontal="center" vertical="center"/>
    </xf>
    <xf numFmtId="0" fontId="2" fillId="3" borderId="1" xfId="0" applyFont="1" applyFill="1" applyBorder="1"/>
    <xf numFmtId="0" fontId="2" fillId="4" borderId="1" xfId="0" applyFont="1" applyFill="1" applyBorder="1" applyAlignment="1">
      <alignment horizontal="center" vertical="center"/>
    </xf>
    <xf numFmtId="0" fontId="2" fillId="4" borderId="1" xfId="0" applyFont="1" applyFill="1" applyBorder="1"/>
    <xf numFmtId="0" fontId="3" fillId="0" borderId="1" xfId="0" applyFont="1" applyBorder="1" applyAlignment="1">
      <alignment horizontal="center" vertical="center"/>
    </xf>
    <xf numFmtId="10" fontId="2" fillId="0" borderId="1" xfId="0" applyNumberFormat="1" applyFont="1" applyBorder="1" applyAlignment="1">
      <alignment horizontal="center" vertical="center"/>
    </xf>
    <xf numFmtId="0" fontId="2" fillId="0" borderId="1" xfId="0" applyFont="1" applyBorder="1" applyAlignment="1">
      <alignment vertical="center"/>
    </xf>
    <xf numFmtId="43" fontId="2" fillId="2" borderId="1" xfId="1" applyFont="1" applyFill="1" applyBorder="1" applyAlignment="1">
      <alignment vertical="center"/>
    </xf>
    <xf numFmtId="43" fontId="2" fillId="3" borderId="1" xfId="1" applyFont="1" applyFill="1" applyBorder="1" applyAlignment="1">
      <alignment vertical="center"/>
    </xf>
    <xf numFmtId="43" fontId="2" fillId="4" borderId="1" xfId="1" applyFont="1" applyFill="1" applyBorder="1" applyAlignment="1">
      <alignment vertical="center"/>
    </xf>
    <xf numFmtId="43" fontId="3" fillId="0" borderId="1" xfId="1" applyFont="1" applyBorder="1" applyAlignment="1">
      <alignment vertical="center"/>
    </xf>
    <xf numFmtId="0" fontId="3" fillId="0" borderId="0" xfId="0" applyFont="1" applyAlignment="1">
      <alignment vertical="center"/>
    </xf>
    <xf numFmtId="2" fontId="3" fillId="0" borderId="1" xfId="0" applyNumberFormat="1" applyFont="1" applyBorder="1" applyAlignment="1">
      <alignment horizontal="center" vertical="center"/>
    </xf>
    <xf numFmtId="2" fontId="2" fillId="4" borderId="1" xfId="0" applyNumberFormat="1" applyFont="1" applyFill="1" applyBorder="1" applyAlignment="1">
      <alignment horizontal="center" vertical="center"/>
    </xf>
    <xf numFmtId="2" fontId="2" fillId="3" borderId="1" xfId="0" applyNumberFormat="1" applyFont="1" applyFill="1" applyBorder="1" applyAlignment="1">
      <alignment horizontal="center" vertical="center"/>
    </xf>
    <xf numFmtId="164" fontId="6" fillId="0" borderId="3" xfId="0" applyNumberFormat="1" applyFont="1" applyBorder="1" applyAlignment="1">
      <alignment horizontal="center" vertical="center"/>
    </xf>
    <xf numFmtId="164" fontId="7" fillId="0" borderId="4" xfId="0" applyNumberFormat="1" applyFont="1" applyBorder="1" applyAlignment="1">
      <alignment horizontal="right" vertical="center" shrinkToFit="1"/>
    </xf>
    <xf numFmtId="10" fontId="6" fillId="0" borderId="3" xfId="2" applyNumberFormat="1" applyFont="1" applyFill="1" applyBorder="1" applyAlignment="1">
      <alignment horizontal="center" vertical="center" wrapText="1"/>
    </xf>
    <xf numFmtId="164" fontId="6" fillId="0" borderId="3" xfId="0" applyNumberFormat="1" applyFont="1" applyBorder="1" applyAlignment="1">
      <alignment horizontal="right" vertical="center" wrapText="1"/>
    </xf>
    <xf numFmtId="164" fontId="6" fillId="0" borderId="3" xfId="2" applyNumberFormat="1" applyFont="1" applyFill="1" applyBorder="1" applyAlignment="1">
      <alignment horizontal="center" vertical="center" wrapText="1"/>
    </xf>
    <xf numFmtId="164" fontId="6" fillId="0" borderId="3" xfId="0" applyNumberFormat="1" applyFont="1" applyBorder="1" applyAlignment="1">
      <alignment horizontal="center" vertical="center" wrapText="1"/>
    </xf>
    <xf numFmtId="164" fontId="8" fillId="0" borderId="4" xfId="0" applyNumberFormat="1" applyFont="1" applyBorder="1" applyAlignment="1">
      <alignment horizontal="center" vertical="center" shrinkToFit="1"/>
    </xf>
    <xf numFmtId="164" fontId="9" fillId="0" borderId="3" xfId="0" applyNumberFormat="1" applyFont="1" applyBorder="1" applyAlignment="1">
      <alignment horizontal="center" vertical="center" wrapText="1"/>
    </xf>
    <xf numFmtId="10" fontId="9" fillId="0" borderId="3" xfId="2" applyNumberFormat="1" applyFont="1" applyFill="1" applyBorder="1" applyAlignment="1">
      <alignment horizontal="center" vertical="center" wrapText="1"/>
    </xf>
    <xf numFmtId="0" fontId="3" fillId="0" borderId="0" xfId="0" applyFont="1" applyAlignment="1">
      <alignment wrapText="1"/>
    </xf>
    <xf numFmtId="0" fontId="2" fillId="0" borderId="1" xfId="0" applyFont="1" applyBorder="1" applyAlignment="1">
      <alignment wrapText="1"/>
    </xf>
    <xf numFmtId="0" fontId="2" fillId="2" borderId="1" xfId="0" applyFont="1" applyFill="1" applyBorder="1" applyAlignment="1">
      <alignment wrapText="1"/>
    </xf>
    <xf numFmtId="0" fontId="2" fillId="3" borderId="1" xfId="0" applyFont="1" applyFill="1" applyBorder="1" applyAlignment="1">
      <alignment wrapText="1"/>
    </xf>
    <xf numFmtId="0" fontId="2" fillId="4" borderId="1" xfId="0" applyFont="1" applyFill="1" applyBorder="1" applyAlignment="1">
      <alignment wrapText="1"/>
    </xf>
    <xf numFmtId="0" fontId="10" fillId="0" borderId="1" xfId="0" applyFont="1" applyBorder="1" applyAlignment="1">
      <alignment wrapText="1"/>
    </xf>
    <xf numFmtId="0" fontId="8" fillId="0" borderId="11" xfId="5" applyFont="1" applyBorder="1" applyAlignment="1">
      <alignment vertical="center" wrapText="1"/>
    </xf>
    <xf numFmtId="0" fontId="12" fillId="0" borderId="0" xfId="5" applyFont="1" applyAlignment="1">
      <alignment horizontal="left" vertical="top"/>
    </xf>
    <xf numFmtId="0" fontId="15" fillId="0" borderId="3" xfId="5" applyFont="1" applyBorder="1" applyAlignment="1">
      <alignment horizontal="center" vertical="top"/>
    </xf>
    <xf numFmtId="0" fontId="12" fillId="0" borderId="3" xfId="5" applyFont="1" applyBorder="1" applyAlignment="1">
      <alignment horizontal="center" vertical="center"/>
    </xf>
    <xf numFmtId="10" fontId="12" fillId="0" borderId="3" xfId="6" applyNumberFormat="1" applyFont="1" applyBorder="1" applyAlignment="1">
      <alignment horizontal="center" vertical="top"/>
    </xf>
    <xf numFmtId="10" fontId="15" fillId="0" borderId="3" xfId="6" applyNumberFormat="1" applyFont="1" applyBorder="1" applyAlignment="1">
      <alignment horizontal="center" vertical="top"/>
    </xf>
    <xf numFmtId="0" fontId="16" fillId="0" borderId="0" xfId="5" applyFont="1" applyAlignment="1">
      <alignment horizontal="right" vertical="top" wrapText="1"/>
    </xf>
    <xf numFmtId="0" fontId="12" fillId="0" borderId="0" xfId="5" applyFont="1" applyAlignment="1">
      <alignment horizontal="left" wrapText="1"/>
    </xf>
    <xf numFmtId="0" fontId="14" fillId="0" borderId="0" xfId="5" applyFont="1" applyAlignment="1">
      <alignment horizontal="left" vertical="top" wrapText="1"/>
    </xf>
    <xf numFmtId="0" fontId="12" fillId="0" borderId="0" xfId="5" applyFont="1" applyAlignment="1">
      <alignment horizontal="left" vertical="center" readingOrder="1"/>
    </xf>
    <xf numFmtId="0" fontId="12" fillId="0" borderId="0" xfId="5" applyFont="1" applyAlignment="1">
      <alignment horizontal="left" vertical="center"/>
    </xf>
    <xf numFmtId="1" fontId="15" fillId="0" borderId="17" xfId="5" applyNumberFormat="1" applyFont="1" applyBorder="1" applyAlignment="1">
      <alignment horizontal="center" vertical="center" shrinkToFit="1"/>
    </xf>
    <xf numFmtId="1" fontId="15" fillId="0" borderId="18" xfId="5" applyNumberFormat="1" applyFont="1" applyBorder="1" applyAlignment="1">
      <alignment horizontal="center" vertical="center" shrinkToFit="1"/>
    </xf>
    <xf numFmtId="0" fontId="13" fillId="0" borderId="20" xfId="5" applyFont="1" applyBorder="1" applyAlignment="1">
      <alignment horizontal="left" vertical="center" wrapText="1"/>
    </xf>
    <xf numFmtId="0" fontId="13" fillId="0" borderId="21" xfId="5" applyFont="1" applyBorder="1" applyAlignment="1">
      <alignment horizontal="left" vertical="center" wrapText="1"/>
    </xf>
    <xf numFmtId="165" fontId="15" fillId="5" borderId="22" xfId="5" applyNumberFormat="1" applyFont="1" applyFill="1" applyBorder="1" applyAlignment="1">
      <alignment horizontal="left" vertical="center" shrinkToFit="1"/>
    </xf>
    <xf numFmtId="4" fontId="15" fillId="5" borderId="24" xfId="5" applyNumberFormat="1" applyFont="1" applyFill="1" applyBorder="1" applyAlignment="1">
      <alignment horizontal="right" vertical="center" shrinkToFit="1"/>
    </xf>
    <xf numFmtId="10" fontId="12" fillId="6" borderId="4" xfId="5" applyNumberFormat="1" applyFont="1" applyFill="1" applyBorder="1" applyAlignment="1">
      <alignment horizontal="center" vertical="center" shrinkToFit="1"/>
    </xf>
    <xf numFmtId="0" fontId="18" fillId="0" borderId="0" xfId="5" applyAlignment="1">
      <alignment horizontal="left" vertical="top"/>
    </xf>
    <xf numFmtId="0" fontId="12" fillId="5" borderId="19" xfId="5" applyFont="1" applyFill="1" applyBorder="1" applyAlignment="1">
      <alignment horizontal="left" vertical="center" wrapText="1"/>
    </xf>
    <xf numFmtId="0" fontId="12" fillId="5" borderId="10" xfId="5" applyFont="1" applyFill="1" applyBorder="1" applyAlignment="1">
      <alignment horizontal="left" vertical="center" wrapText="1"/>
    </xf>
    <xf numFmtId="44" fontId="12" fillId="0" borderId="4" xfId="7" applyFont="1" applyBorder="1" applyAlignment="1">
      <alignment horizontal="center" vertical="center" wrapText="1"/>
    </xf>
    <xf numFmtId="44" fontId="12" fillId="0" borderId="26" xfId="7" applyFont="1" applyBorder="1" applyAlignment="1">
      <alignment horizontal="center" vertical="center" wrapText="1"/>
    </xf>
    <xf numFmtId="0" fontId="14" fillId="7" borderId="22" xfId="5" applyFont="1" applyFill="1" applyBorder="1" applyAlignment="1">
      <alignment horizontal="left" vertical="center" wrapText="1"/>
    </xf>
    <xf numFmtId="4" fontId="12" fillId="7" borderId="24" xfId="5" applyNumberFormat="1" applyFont="1" applyFill="1" applyBorder="1" applyAlignment="1">
      <alignment horizontal="right" vertical="center" shrinkToFit="1"/>
    </xf>
    <xf numFmtId="0" fontId="12" fillId="0" borderId="4" xfId="5" applyFont="1" applyBorder="1" applyAlignment="1">
      <alignment horizontal="center" vertical="center" wrapText="1"/>
    </xf>
    <xf numFmtId="0" fontId="12" fillId="0" borderId="26" xfId="5" applyFont="1" applyBorder="1" applyAlignment="1">
      <alignment horizontal="center" vertical="center" wrapText="1"/>
    </xf>
    <xf numFmtId="0" fontId="12" fillId="7" borderId="19" xfId="5" applyFont="1" applyFill="1" applyBorder="1" applyAlignment="1">
      <alignment horizontal="left" vertical="center" wrapText="1"/>
    </xf>
    <xf numFmtId="0" fontId="12" fillId="7" borderId="10" xfId="5" applyFont="1" applyFill="1" applyBorder="1" applyAlignment="1">
      <alignment horizontal="left" vertical="center" wrapText="1"/>
    </xf>
    <xf numFmtId="0" fontId="12" fillId="7" borderId="27" xfId="5" applyFont="1" applyFill="1" applyBorder="1" applyAlignment="1">
      <alignment horizontal="left" vertical="center" wrapText="1"/>
    </xf>
    <xf numFmtId="0" fontId="12" fillId="7" borderId="28" xfId="5" applyFont="1" applyFill="1" applyBorder="1" applyAlignment="1">
      <alignment horizontal="left" vertical="center" wrapText="1"/>
    </xf>
    <xf numFmtId="0" fontId="12" fillId="0" borderId="30" xfId="5" applyFont="1" applyBorder="1" applyAlignment="1">
      <alignment horizontal="center" vertical="center" wrapText="1"/>
    </xf>
    <xf numFmtId="44" fontId="12" fillId="0" borderId="30" xfId="7" applyFont="1" applyBorder="1" applyAlignment="1">
      <alignment horizontal="center" vertical="center" wrapText="1"/>
    </xf>
    <xf numFmtId="0" fontId="12" fillId="0" borderId="31" xfId="5" applyFont="1" applyBorder="1" applyAlignment="1">
      <alignment horizontal="center" vertical="center" wrapText="1"/>
    </xf>
    <xf numFmtId="0" fontId="13" fillId="0" borderId="0" xfId="5" applyFont="1" applyAlignment="1">
      <alignment horizontal="left" vertical="center" wrapText="1"/>
    </xf>
    <xf numFmtId="10" fontId="12" fillId="7" borderId="20" xfId="5" applyNumberFormat="1" applyFont="1" applyFill="1" applyBorder="1" applyAlignment="1">
      <alignment horizontal="right" vertical="center" shrinkToFit="1"/>
    </xf>
    <xf numFmtId="0" fontId="13" fillId="0" borderId="7" xfId="5" applyFont="1" applyBorder="1" applyAlignment="1">
      <alignment horizontal="left" vertical="center" wrapText="1"/>
    </xf>
    <xf numFmtId="4" fontId="12" fillId="0" borderId="4" xfId="5" applyNumberFormat="1" applyFont="1" applyBorder="1" applyAlignment="1">
      <alignment horizontal="right" vertical="center" shrinkToFit="1"/>
    </xf>
    <xf numFmtId="0" fontId="14" fillId="7" borderId="4" xfId="5" applyFont="1" applyFill="1" applyBorder="1" applyAlignment="1">
      <alignment horizontal="right" vertical="center" wrapText="1"/>
    </xf>
    <xf numFmtId="0" fontId="14" fillId="0" borderId="4" xfId="5" applyFont="1" applyBorder="1" applyAlignment="1">
      <alignment horizontal="right" vertical="center" wrapText="1"/>
    </xf>
    <xf numFmtId="4" fontId="15" fillId="7" borderId="4" xfId="5" applyNumberFormat="1" applyFont="1" applyFill="1" applyBorder="1" applyAlignment="1">
      <alignment horizontal="right" vertical="center" shrinkToFit="1"/>
    </xf>
    <xf numFmtId="10" fontId="12" fillId="7" borderId="4" xfId="5" applyNumberFormat="1" applyFont="1" applyFill="1" applyBorder="1" applyAlignment="1">
      <alignment horizontal="right" vertical="center" shrinkToFit="1"/>
    </xf>
    <xf numFmtId="17" fontId="13" fillId="0" borderId="20" xfId="5" applyNumberFormat="1" applyFont="1" applyBorder="1" applyAlignment="1">
      <alignment horizontal="left" vertical="center" wrapText="1"/>
    </xf>
    <xf numFmtId="0" fontId="12" fillId="7" borderId="9" xfId="5" applyFont="1" applyFill="1" applyBorder="1" applyAlignment="1">
      <alignment vertical="top" wrapText="1"/>
    </xf>
    <xf numFmtId="0" fontId="12" fillId="0" borderId="0" xfId="5" applyFont="1" applyAlignment="1">
      <alignment vertical="center" readingOrder="1"/>
    </xf>
    <xf numFmtId="0" fontId="12" fillId="0" borderId="0" xfId="5" applyFont="1" applyAlignment="1">
      <alignment vertical="center"/>
    </xf>
    <xf numFmtId="9" fontId="3" fillId="0" borderId="0" xfId="2" applyFont="1"/>
    <xf numFmtId="9" fontId="2" fillId="0" borderId="0" xfId="2" applyFont="1"/>
    <xf numFmtId="9" fontId="12" fillId="0" borderId="0" xfId="2" applyFont="1" applyAlignment="1">
      <alignment vertical="center"/>
    </xf>
    <xf numFmtId="9" fontId="12" fillId="0" borderId="0" xfId="2" applyFont="1" applyAlignment="1">
      <alignment horizontal="left" vertical="center"/>
    </xf>
    <xf numFmtId="9" fontId="12" fillId="0" borderId="0" xfId="2" applyFont="1" applyAlignment="1">
      <alignment vertical="center" readingOrder="1"/>
    </xf>
    <xf numFmtId="0" fontId="12" fillId="0" borderId="0" xfId="5" applyFont="1" applyAlignment="1">
      <alignment horizontal="left" vertical="center" readingOrder="1"/>
    </xf>
    <xf numFmtId="0" fontId="3" fillId="0" borderId="0" xfId="0" applyFont="1" applyAlignment="1">
      <alignment horizontal="left" vertical="center" wrapText="1"/>
    </xf>
    <xf numFmtId="0" fontId="3" fillId="0" borderId="0" xfId="0" applyFont="1" applyAlignment="1">
      <alignment horizontal="left" vertical="center"/>
    </xf>
    <xf numFmtId="0" fontId="5" fillId="0" borderId="2" xfId="0" applyFont="1" applyBorder="1" applyAlignment="1">
      <alignment horizontal="center" vertical="center"/>
    </xf>
    <xf numFmtId="0" fontId="12" fillId="0" borderId="0" xfId="5" applyFont="1" applyAlignment="1">
      <alignment horizontal="center" vertical="center"/>
    </xf>
    <xf numFmtId="0" fontId="12" fillId="0" borderId="0" xfId="5" applyFont="1" applyAlignment="1">
      <alignment horizontal="center" vertical="center" readingOrder="1"/>
    </xf>
    <xf numFmtId="0" fontId="14" fillId="7" borderId="23" xfId="5" applyFont="1" applyFill="1" applyBorder="1" applyAlignment="1">
      <alignment vertical="top" wrapText="1"/>
    </xf>
    <xf numFmtId="0" fontId="14" fillId="7" borderId="11" xfId="5" applyFont="1" applyFill="1" applyBorder="1" applyAlignment="1">
      <alignment vertical="top" wrapText="1"/>
    </xf>
    <xf numFmtId="0" fontId="14" fillId="0" borderId="25" xfId="5" applyFont="1" applyBorder="1" applyAlignment="1">
      <alignment horizontal="left" vertical="center" wrapText="1"/>
    </xf>
    <xf numFmtId="0" fontId="14" fillId="0" borderId="29" xfId="5" applyFont="1" applyBorder="1" applyAlignment="1">
      <alignment horizontal="left" vertical="center" wrapText="1"/>
    </xf>
    <xf numFmtId="0" fontId="14" fillId="0" borderId="20" xfId="5" applyFont="1" applyBorder="1" applyAlignment="1">
      <alignment horizontal="left" vertical="center" wrapText="1"/>
    </xf>
    <xf numFmtId="0" fontId="14" fillId="7" borderId="23" xfId="5" applyFont="1" applyFill="1" applyBorder="1" applyAlignment="1">
      <alignment horizontal="left" vertical="top" wrapText="1"/>
    </xf>
    <xf numFmtId="0" fontId="14" fillId="7" borderId="9" xfId="5" applyFont="1" applyFill="1" applyBorder="1" applyAlignment="1">
      <alignment horizontal="left" vertical="top" wrapText="1"/>
    </xf>
    <xf numFmtId="0" fontId="13" fillId="5" borderId="23" xfId="5" applyFont="1" applyFill="1" applyBorder="1" applyAlignment="1">
      <alignment horizontal="left" vertical="center" wrapText="1"/>
    </xf>
    <xf numFmtId="0" fontId="12" fillId="5" borderId="9" xfId="5" applyFont="1" applyFill="1" applyBorder="1" applyAlignment="1">
      <alignment horizontal="left" vertical="center" wrapText="1"/>
    </xf>
    <xf numFmtId="0" fontId="12" fillId="7" borderId="9" xfId="5" applyFont="1" applyFill="1" applyBorder="1" applyAlignment="1">
      <alignment vertical="top" wrapText="1"/>
    </xf>
    <xf numFmtId="0" fontId="13" fillId="7" borderId="5" xfId="5" applyFont="1" applyFill="1" applyBorder="1" applyAlignment="1">
      <alignment horizontal="left" vertical="center" wrapText="1"/>
    </xf>
    <xf numFmtId="0" fontId="13" fillId="7" borderId="6" xfId="5" applyFont="1" applyFill="1" applyBorder="1" applyAlignment="1">
      <alignment horizontal="left" vertical="center" wrapText="1"/>
    </xf>
    <xf numFmtId="0" fontId="14" fillId="7" borderId="25" xfId="5" applyFont="1" applyFill="1" applyBorder="1" applyAlignment="1">
      <alignment horizontal="left" vertical="center" wrapText="1"/>
    </xf>
    <xf numFmtId="0" fontId="14" fillId="7" borderId="32" xfId="5" applyFont="1" applyFill="1" applyBorder="1" applyAlignment="1">
      <alignment horizontal="left" vertical="center" wrapText="1"/>
    </xf>
    <xf numFmtId="0" fontId="14" fillId="7" borderId="20" xfId="5" applyFont="1" applyFill="1" applyBorder="1" applyAlignment="1">
      <alignment horizontal="left" vertical="center" wrapText="1"/>
    </xf>
    <xf numFmtId="0" fontId="14" fillId="7" borderId="5" xfId="5" applyFont="1" applyFill="1" applyBorder="1" applyAlignment="1">
      <alignment horizontal="right" vertical="center" wrapText="1"/>
    </xf>
    <xf numFmtId="0" fontId="14" fillId="7" borderId="6" xfId="5" applyFont="1" applyFill="1" applyBorder="1" applyAlignment="1">
      <alignment horizontal="right" vertical="center" wrapText="1"/>
    </xf>
    <xf numFmtId="0" fontId="14" fillId="0" borderId="5" xfId="5" applyFont="1" applyBorder="1" applyAlignment="1">
      <alignment horizontal="left" vertical="center" wrapText="1"/>
    </xf>
    <xf numFmtId="0" fontId="14" fillId="0" borderId="6" xfId="5" applyFont="1" applyBorder="1" applyAlignment="1">
      <alignment horizontal="left" vertical="center" wrapText="1"/>
    </xf>
    <xf numFmtId="0" fontId="14" fillId="7" borderId="5" xfId="5" applyFont="1" applyFill="1" applyBorder="1" applyAlignment="1">
      <alignment horizontal="left" vertical="center" wrapText="1"/>
    </xf>
    <xf numFmtId="0" fontId="14" fillId="7" borderId="6" xfId="5" applyFont="1" applyFill="1" applyBorder="1" applyAlignment="1">
      <alignment horizontal="left" vertical="center" wrapText="1"/>
    </xf>
    <xf numFmtId="0" fontId="14" fillId="0" borderId="5" xfId="5" applyFont="1" applyBorder="1" applyAlignment="1">
      <alignment horizontal="right" vertical="center" wrapText="1"/>
    </xf>
    <xf numFmtId="0" fontId="14" fillId="0" borderId="6" xfId="5" applyFont="1" applyBorder="1" applyAlignment="1">
      <alignment horizontal="right" vertical="center" wrapText="1"/>
    </xf>
    <xf numFmtId="0" fontId="14" fillId="7" borderId="9" xfId="5" applyFont="1" applyFill="1" applyBorder="1" applyAlignment="1">
      <alignment vertical="top" wrapText="1"/>
    </xf>
    <xf numFmtId="44" fontId="13" fillId="0" borderId="0" xfId="7" applyFont="1" applyBorder="1" applyAlignment="1">
      <alignment horizontal="center" vertical="center" wrapText="1"/>
    </xf>
    <xf numFmtId="44" fontId="13" fillId="0" borderId="7" xfId="7" applyFont="1" applyBorder="1" applyAlignment="1">
      <alignment horizontal="center" vertical="center" wrapText="1"/>
    </xf>
    <xf numFmtId="0" fontId="14" fillId="7" borderId="8" xfId="5" applyFont="1" applyFill="1" applyBorder="1" applyAlignment="1">
      <alignment horizontal="right" vertical="center" wrapText="1"/>
    </xf>
    <xf numFmtId="0" fontId="14" fillId="7" borderId="10" xfId="5" applyFont="1" applyFill="1" applyBorder="1" applyAlignment="1">
      <alignment horizontal="right" vertical="center" wrapText="1"/>
    </xf>
    <xf numFmtId="0" fontId="12" fillId="0" borderId="0" xfId="5" applyFont="1" applyAlignment="1">
      <alignment horizontal="left" vertical="center" wrapText="1"/>
    </xf>
    <xf numFmtId="0" fontId="15" fillId="0" borderId="0" xfId="5" applyFont="1" applyAlignment="1">
      <alignment horizontal="center" vertical="center"/>
    </xf>
    <xf numFmtId="0" fontId="13" fillId="0" borderId="14" xfId="5" applyFont="1" applyBorder="1" applyAlignment="1">
      <alignment horizontal="left" vertical="center" wrapText="1"/>
    </xf>
    <xf numFmtId="0" fontId="13" fillId="0" borderId="19" xfId="5" applyFont="1" applyBorder="1" applyAlignment="1">
      <alignment horizontal="left" vertical="center" wrapText="1"/>
    </xf>
    <xf numFmtId="0" fontId="13" fillId="0" borderId="15" xfId="5" applyFont="1" applyBorder="1" applyAlignment="1">
      <alignment horizontal="left" vertical="center" wrapText="1"/>
    </xf>
    <xf numFmtId="0" fontId="13" fillId="0" borderId="9" xfId="5" applyFont="1" applyBorder="1" applyAlignment="1">
      <alignment horizontal="left" vertical="center" wrapText="1"/>
    </xf>
    <xf numFmtId="0" fontId="12" fillId="0" borderId="15" xfId="5" applyFont="1" applyBorder="1" applyAlignment="1">
      <alignment horizontal="left" vertical="center" wrapText="1"/>
    </xf>
    <xf numFmtId="0" fontId="12" fillId="0" borderId="9" xfId="5" applyFont="1" applyBorder="1" applyAlignment="1">
      <alignment horizontal="left" vertical="center" wrapText="1"/>
    </xf>
    <xf numFmtId="0" fontId="13" fillId="0" borderId="16" xfId="5" applyFont="1" applyBorder="1" applyAlignment="1">
      <alignment horizontal="left" vertical="center" wrapText="1"/>
    </xf>
    <xf numFmtId="0" fontId="13" fillId="0" borderId="10" xfId="5" applyFont="1" applyBorder="1" applyAlignment="1">
      <alignment horizontal="left" vertical="center" wrapText="1"/>
    </xf>
    <xf numFmtId="0" fontId="13" fillId="0" borderId="17" xfId="5" applyFont="1" applyBorder="1" applyAlignment="1">
      <alignment horizontal="left" vertical="center" wrapText="1"/>
    </xf>
    <xf numFmtId="0" fontId="13" fillId="0" borderId="20" xfId="5" applyFont="1" applyBorder="1" applyAlignment="1">
      <alignment horizontal="left" vertical="center" wrapText="1"/>
    </xf>
    <xf numFmtId="1" fontId="19" fillId="0" borderId="0" xfId="5" applyNumberFormat="1" applyFont="1" applyAlignment="1">
      <alignment horizontal="left" vertical="top" shrinkToFit="1"/>
    </xf>
    <xf numFmtId="0" fontId="16" fillId="0" borderId="0" xfId="5" applyFont="1" applyAlignment="1">
      <alignment horizontal="center" vertical="top" wrapText="1"/>
    </xf>
    <xf numFmtId="0" fontId="14" fillId="0" borderId="3" xfId="5" applyFont="1" applyBorder="1" applyAlignment="1">
      <alignment horizontal="left" vertical="top" wrapText="1"/>
    </xf>
    <xf numFmtId="0" fontId="12" fillId="0" borderId="0" xfId="5" applyFont="1" applyAlignment="1">
      <alignment horizontal="center" vertical="top"/>
    </xf>
    <xf numFmtId="0" fontId="14" fillId="0" borderId="12" xfId="5" applyFont="1" applyBorder="1" applyAlignment="1">
      <alignment horizontal="center" vertical="center" wrapText="1"/>
    </xf>
    <xf numFmtId="0" fontId="14" fillId="0" borderId="13" xfId="5" applyFont="1" applyBorder="1" applyAlignment="1">
      <alignment horizontal="center" vertical="center" wrapText="1"/>
    </xf>
    <xf numFmtId="0" fontId="15" fillId="0" borderId="3" xfId="5" applyFont="1" applyBorder="1" applyAlignment="1">
      <alignment horizontal="center" vertical="top"/>
    </xf>
    <xf numFmtId="0" fontId="0" fillId="0" borderId="0" xfId="0" applyAlignment="1">
      <alignment vertical="center"/>
    </xf>
    <xf numFmtId="0" fontId="20" fillId="0" borderId="0" xfId="0" applyFont="1" applyAlignment="1">
      <alignment vertical="center"/>
    </xf>
    <xf numFmtId="0" fontId="20" fillId="0" borderId="0" xfId="0" applyFont="1" applyAlignment="1">
      <alignment horizontal="center" vertical="center"/>
    </xf>
  </cellXfs>
  <cellStyles count="8">
    <cellStyle name="Moeda 2" xfId="7" xr:uid="{B784C570-EC0D-41DF-A4C7-327BBB61C924}"/>
    <cellStyle name="Normal" xfId="0" builtinId="0"/>
    <cellStyle name="Normal 17" xfId="4" xr:uid="{38B9141A-FA69-43C5-BC73-59C3CDB098AC}"/>
    <cellStyle name="Normal 19" xfId="3" xr:uid="{B3EC1F75-F09C-48D4-9706-4E64BBFBF003}"/>
    <cellStyle name="Normal 2" xfId="5" xr:uid="{61597BA2-6D64-4859-A0B6-EAC8BC85D240}"/>
    <cellStyle name="Porcentagem" xfId="2" builtinId="5"/>
    <cellStyle name="Porcentagem 2" xfId="6" xr:uid="{E02A31D1-0148-4B62-AF99-EB5088CBF7B1}"/>
    <cellStyle name="Vírgula"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5</xdr:col>
      <xdr:colOff>1142158</xdr:colOff>
      <xdr:row>0</xdr:row>
      <xdr:rowOff>38100</xdr:rowOff>
    </xdr:from>
    <xdr:to>
      <xdr:col>6</xdr:col>
      <xdr:colOff>1019174</xdr:colOff>
      <xdr:row>0</xdr:row>
      <xdr:rowOff>487680</xdr:rowOff>
    </xdr:to>
    <xdr:pic>
      <xdr:nvPicPr>
        <xdr:cNvPr id="2" name="Imagem 1">
          <a:extLst>
            <a:ext uri="{FF2B5EF4-FFF2-40B4-BE49-F238E27FC236}">
              <a16:creationId xmlns:a16="http://schemas.microsoft.com/office/drawing/2014/main" id="{51E56169-38E3-4F6B-A228-42C0B448F7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6511"/>
        <a:stretch>
          <a:fillRect/>
        </a:stretch>
      </xdr:blipFill>
      <xdr:spPr bwMode="auto">
        <a:xfrm>
          <a:off x="9745138" y="38100"/>
          <a:ext cx="1926796" cy="449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1805940</xdr:colOff>
      <xdr:row>0</xdr:row>
      <xdr:rowOff>495300</xdr:rowOff>
    </xdr:from>
    <xdr:to>
      <xdr:col>6</xdr:col>
      <xdr:colOff>1125855</xdr:colOff>
      <xdr:row>0</xdr:row>
      <xdr:rowOff>944880</xdr:rowOff>
    </xdr:to>
    <xdr:sp macro="" textlink="">
      <xdr:nvSpPr>
        <xdr:cNvPr id="3" name="Caixa de Texto 6">
          <a:extLst>
            <a:ext uri="{FF2B5EF4-FFF2-40B4-BE49-F238E27FC236}">
              <a16:creationId xmlns:a16="http://schemas.microsoft.com/office/drawing/2014/main" id="{BBC7444A-93CC-4349-AA4A-9ADCE41D655B}"/>
            </a:ext>
          </a:extLst>
        </xdr:cNvPr>
        <xdr:cNvSpPr txBox="1"/>
      </xdr:nvSpPr>
      <xdr:spPr bwMode="auto">
        <a:xfrm>
          <a:off x="8359140" y="495300"/>
          <a:ext cx="3419475" cy="449580"/>
        </a:xfrm>
        <a:prstGeom prst="rect">
          <a:avLst/>
        </a:prstGeom>
        <a:solidFill>
          <a:srgbClr val="FFFFFF"/>
        </a:solidFill>
        <a:ln cap="flat">
          <a:noFill/>
        </a:ln>
      </xdr:spPr>
      <xdr:txBody>
        <a:bodyPr vert="horz" wrap="square" lIns="91440" tIns="45720" rIns="91440" bIns="45720" spcCol="540000" anchor="t" anchorCtr="0" compatLnSpc="1">
          <a:noAutofit/>
        </a:bodyPr>
        <a:lstStyle/>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Engetela Comercio e Serviços Eireli  -  CNPJ 12.721.248/0001-20 </a:t>
          </a:r>
        </a:p>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Tel.: (35) 3265-2382 - Av. Ipiranga, 1204 – Centro</a:t>
          </a:r>
        </a:p>
        <a:p>
          <a:pPr marL="0" marR="0" lvl="0" indent="0" algn="r" defTabSz="914400" rtl="0" fontAlgn="auto" hangingPunct="1">
            <a:lnSpc>
              <a:spcPts val="8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Três Pontas – MG  |  CEP 37.190-000</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274320</xdr:colOff>
      <xdr:row>0</xdr:row>
      <xdr:rowOff>22860</xdr:rowOff>
    </xdr:from>
    <xdr:to>
      <xdr:col>11</xdr:col>
      <xdr:colOff>1158239</xdr:colOff>
      <xdr:row>0</xdr:row>
      <xdr:rowOff>475993</xdr:rowOff>
    </xdr:to>
    <xdr:pic>
      <xdr:nvPicPr>
        <xdr:cNvPr id="2" name="Imagem 1">
          <a:extLst>
            <a:ext uri="{FF2B5EF4-FFF2-40B4-BE49-F238E27FC236}">
              <a16:creationId xmlns:a16="http://schemas.microsoft.com/office/drawing/2014/main" id="{6CE14E63-542C-488B-9D84-8692208D98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r="6511"/>
        <a:stretch>
          <a:fillRect/>
        </a:stretch>
      </xdr:blipFill>
      <xdr:spPr bwMode="auto">
        <a:xfrm>
          <a:off x="9791700" y="22860"/>
          <a:ext cx="2080259" cy="4531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495300</xdr:colOff>
      <xdr:row>0</xdr:row>
      <xdr:rowOff>495301</xdr:rowOff>
    </xdr:from>
    <xdr:to>
      <xdr:col>11</xdr:col>
      <xdr:colOff>1211580</xdr:colOff>
      <xdr:row>0</xdr:row>
      <xdr:rowOff>876300</xdr:rowOff>
    </xdr:to>
    <xdr:sp macro="" textlink="">
      <xdr:nvSpPr>
        <xdr:cNvPr id="3" name="Caixa de Texto 6">
          <a:extLst>
            <a:ext uri="{FF2B5EF4-FFF2-40B4-BE49-F238E27FC236}">
              <a16:creationId xmlns:a16="http://schemas.microsoft.com/office/drawing/2014/main" id="{BAE1DD09-2453-4E36-A4CA-AB6012161DCB}"/>
            </a:ext>
          </a:extLst>
        </xdr:cNvPr>
        <xdr:cNvSpPr txBox="1"/>
      </xdr:nvSpPr>
      <xdr:spPr bwMode="auto">
        <a:xfrm>
          <a:off x="8679180" y="495301"/>
          <a:ext cx="3246120" cy="380999"/>
        </a:xfrm>
        <a:prstGeom prst="rect">
          <a:avLst/>
        </a:prstGeom>
        <a:solidFill>
          <a:srgbClr val="FFFFFF"/>
        </a:solidFill>
        <a:ln cap="flat">
          <a:noFill/>
        </a:ln>
      </xdr:spPr>
      <xdr:txBody>
        <a:bodyPr vert="horz" wrap="square" lIns="91440" tIns="45720" rIns="91440" bIns="45720" spcCol="540000" anchor="t" anchorCtr="0" compatLnSpc="1">
          <a:noAutofit/>
        </a:bodyPr>
        <a:lstStyle/>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Engetela Comercio e Serviços Eireli  -  CNPJ 12.721.248/0001-20 </a:t>
          </a:r>
        </a:p>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Tel.: (35) 3265-2382 - Av. Ipiranga, 1204 – Centro</a:t>
          </a:r>
        </a:p>
        <a:p>
          <a:pPr marL="0" marR="0" lvl="0" indent="0" algn="r" defTabSz="914400" rtl="0" fontAlgn="auto" hangingPunct="1">
            <a:lnSpc>
              <a:spcPts val="8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Três Pontas – MG  |  CEP 37.190-000</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601980</xdr:colOff>
      <xdr:row>0</xdr:row>
      <xdr:rowOff>91441</xdr:rowOff>
    </xdr:from>
    <xdr:to>
      <xdr:col>3</xdr:col>
      <xdr:colOff>1143000</xdr:colOff>
      <xdr:row>0</xdr:row>
      <xdr:rowOff>477937</xdr:rowOff>
    </xdr:to>
    <xdr:pic>
      <xdr:nvPicPr>
        <xdr:cNvPr id="2" name="Imagem 1">
          <a:extLst>
            <a:ext uri="{FF2B5EF4-FFF2-40B4-BE49-F238E27FC236}">
              <a16:creationId xmlns:a16="http://schemas.microsoft.com/office/drawing/2014/main" id="{13EF014F-7542-4025-8023-EE7854332D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6511"/>
        <a:stretch>
          <a:fillRect/>
        </a:stretch>
      </xdr:blipFill>
      <xdr:spPr bwMode="auto">
        <a:xfrm>
          <a:off x="5676900" y="91441"/>
          <a:ext cx="1988820" cy="3864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4191000</xdr:colOff>
      <xdr:row>0</xdr:row>
      <xdr:rowOff>510540</xdr:rowOff>
    </xdr:from>
    <xdr:to>
      <xdr:col>3</xdr:col>
      <xdr:colOff>1188720</xdr:colOff>
      <xdr:row>0</xdr:row>
      <xdr:rowOff>952500</xdr:rowOff>
    </xdr:to>
    <xdr:sp macro="" textlink="">
      <xdr:nvSpPr>
        <xdr:cNvPr id="3" name="Caixa de Texto 6">
          <a:extLst>
            <a:ext uri="{FF2B5EF4-FFF2-40B4-BE49-F238E27FC236}">
              <a16:creationId xmlns:a16="http://schemas.microsoft.com/office/drawing/2014/main" id="{C55DC9F6-30CE-4E31-B21B-E7F179D11BAD}"/>
            </a:ext>
          </a:extLst>
        </xdr:cNvPr>
        <xdr:cNvSpPr txBox="1"/>
      </xdr:nvSpPr>
      <xdr:spPr bwMode="auto">
        <a:xfrm>
          <a:off x="4191000" y="510540"/>
          <a:ext cx="3520440" cy="441960"/>
        </a:xfrm>
        <a:prstGeom prst="rect">
          <a:avLst/>
        </a:prstGeom>
        <a:solidFill>
          <a:srgbClr val="FFFFFF"/>
        </a:solidFill>
        <a:ln cap="flat">
          <a:noFill/>
        </a:ln>
      </xdr:spPr>
      <xdr:txBody>
        <a:bodyPr vert="horz" wrap="square" lIns="91440" tIns="45720" rIns="91440" bIns="45720" spcCol="540000" anchor="t" anchorCtr="0" compatLnSpc="1">
          <a:noAutofit/>
        </a:bodyPr>
        <a:lstStyle/>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Engetela Comercio e Serviços Eireli  -  CNPJ 12.721.248/0001-20 </a:t>
          </a:r>
        </a:p>
        <a:p>
          <a:pPr marL="0" marR="0" lvl="0" indent="0" algn="r" defTabSz="914400" rtl="0" fontAlgn="auto" hangingPunct="1">
            <a:lnSpc>
              <a:spcPts val="9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Tel.: (35) 3265-2382 - Av. Ipiranga, 1204 – Centro</a:t>
          </a:r>
        </a:p>
        <a:p>
          <a:pPr marL="0" marR="0" lvl="0" indent="0" algn="r" defTabSz="914400" rtl="0" fontAlgn="auto" hangingPunct="1">
            <a:lnSpc>
              <a:spcPts val="800"/>
            </a:lnSpc>
            <a:spcBef>
              <a:spcPts val="0"/>
            </a:spcBef>
            <a:spcAft>
              <a:spcPts val="0"/>
            </a:spcAft>
            <a:buNone/>
            <a:tabLst/>
            <a:defRPr sz="1800" b="0" i="0" u="none" strike="noStrike" kern="0" cap="none" spc="0" baseline="0">
              <a:solidFill>
                <a:srgbClr val="000000"/>
              </a:solidFill>
              <a:uFillTx/>
            </a:defRPr>
          </a:pPr>
          <a:r>
            <a:rPr lang="pt-BR" sz="800" b="0" i="0" u="none" strike="noStrike" kern="0" cap="none" spc="0" baseline="0">
              <a:solidFill>
                <a:srgbClr val="000000"/>
              </a:solidFill>
              <a:uFillTx/>
              <a:latin typeface="Arial" pitchFamily="34"/>
              <a:ea typeface="Calibri" pitchFamily="34"/>
              <a:cs typeface="Arial" pitchFamily="34"/>
            </a:rPr>
            <a:t>Três Pontas – MG  |  CEP 37.190-000</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Licita&#231;&#245;es\03%20-%202023\07%20-%20JULHO\28.07%20-%20Prefeitura%20Municipal%20de%20Ponta%20Grossa%20(PR)%2014H%20-%20T.P.%2011.2023%20-%20engetela\Planilha%20Ponta%20Grossa%2011-23%20x%20Engetel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sheetName val="CRONOGRAMA"/>
      <sheetName val="BDI"/>
    </sheetNames>
    <sheetDataSet>
      <sheetData sheetId="0"/>
      <sheetData sheetId="1" refreshError="1"/>
      <sheetData sheetId="2"/>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A8B85-6787-4979-8E91-F654FF575CCD}">
  <sheetPr>
    <pageSetUpPr fitToPage="1"/>
  </sheetPr>
  <dimension ref="A1:L198"/>
  <sheetViews>
    <sheetView showGridLines="0" view="pageBreakPreview" topLeftCell="A85" zoomScale="60" zoomScaleNormal="100" workbookViewId="0">
      <selection activeCell="B194" sqref="B194"/>
    </sheetView>
  </sheetViews>
  <sheetFormatPr defaultRowHeight="13.8" x14ac:dyDescent="0.25"/>
  <cols>
    <col min="1" max="1" width="6.5546875" style="3" bestFit="1" customWidth="1"/>
    <col min="2" max="2" width="67.88671875" style="32" customWidth="1"/>
    <col min="3" max="3" width="9" style="3" bestFit="1" customWidth="1"/>
    <col min="4" max="4" width="12.109375" style="3" bestFit="1" customWidth="1"/>
    <col min="5" max="5" width="29.88671875" style="2" bestFit="1" customWidth="1"/>
    <col min="6" max="6" width="29.88671875" style="19" bestFit="1" customWidth="1"/>
    <col min="7" max="7" width="16.5546875" style="19" bestFit="1" customWidth="1"/>
    <col min="8" max="8" width="8.88671875" style="2"/>
    <col min="9" max="9" width="8.88671875" style="84"/>
    <col min="10" max="10" width="10.44140625" style="2" bestFit="1" customWidth="1"/>
    <col min="11" max="11" width="12.6640625" style="2" bestFit="1" customWidth="1"/>
    <col min="12" max="12" width="11.33203125" style="2" bestFit="1" customWidth="1"/>
    <col min="13" max="16384" width="8.88671875" style="2"/>
  </cols>
  <sheetData>
    <row r="1" spans="1:12" ht="79.2" customHeight="1" x14ac:dyDescent="0.25">
      <c r="A1" s="90" t="s">
        <v>202</v>
      </c>
      <c r="B1" s="91"/>
      <c r="C1" s="91"/>
      <c r="D1" s="91"/>
      <c r="E1" s="91"/>
    </row>
    <row r="2" spans="1:12" x14ac:dyDescent="0.25">
      <c r="F2" s="4" t="s">
        <v>196</v>
      </c>
      <c r="G2" s="13">
        <v>0.2369</v>
      </c>
    </row>
    <row r="3" spans="1:12" ht="15.6" x14ac:dyDescent="0.25">
      <c r="A3" s="92" t="s">
        <v>195</v>
      </c>
      <c r="B3" s="92"/>
      <c r="C3" s="92"/>
      <c r="D3" s="92"/>
      <c r="E3" s="92"/>
      <c r="F3" s="92"/>
      <c r="G3" s="92"/>
      <c r="J3" s="23" t="s">
        <v>203</v>
      </c>
      <c r="K3" s="24">
        <v>1027870.2</v>
      </c>
      <c r="L3" s="25">
        <f>L4/K3</f>
        <v>0.14124161786186615</v>
      </c>
    </row>
    <row r="4" spans="1:12" s="1" customFormat="1" x14ac:dyDescent="0.25">
      <c r="A4" s="4" t="s">
        <v>0</v>
      </c>
      <c r="B4" s="33" t="s">
        <v>1</v>
      </c>
      <c r="C4" s="4" t="s">
        <v>2</v>
      </c>
      <c r="D4" s="4" t="s">
        <v>3</v>
      </c>
      <c r="E4" s="5" t="s">
        <v>4</v>
      </c>
      <c r="F4" s="14" t="s">
        <v>5</v>
      </c>
      <c r="G4" s="14" t="s">
        <v>6</v>
      </c>
      <c r="I4" s="85"/>
      <c r="J4" s="23" t="s">
        <v>204</v>
      </c>
      <c r="K4" s="26">
        <f>G5</f>
        <v>882692.15</v>
      </c>
      <c r="L4" s="27">
        <f>K3-K4</f>
        <v>145178.04999999993</v>
      </c>
    </row>
    <row r="5" spans="1:12" s="1" customFormat="1" hidden="1" x14ac:dyDescent="0.25">
      <c r="A5" s="6"/>
      <c r="B5" s="34"/>
      <c r="C5" s="6"/>
      <c r="D5" s="6"/>
      <c r="E5" s="7"/>
      <c r="F5" s="15"/>
      <c r="G5" s="15">
        <f>SUM(G6,G95)</f>
        <v>882692.15</v>
      </c>
      <c r="I5" s="85"/>
      <c r="J5" s="28" t="s">
        <v>205</v>
      </c>
      <c r="K5" s="25">
        <v>0.1</v>
      </c>
      <c r="L5" s="25"/>
    </row>
    <row r="6" spans="1:12" s="1" customFormat="1" x14ac:dyDescent="0.25">
      <c r="A6" s="8">
        <v>1</v>
      </c>
      <c r="B6" s="35" t="s">
        <v>10</v>
      </c>
      <c r="C6" s="8"/>
      <c r="D6" s="8"/>
      <c r="E6" s="9"/>
      <c r="F6" s="16"/>
      <c r="G6" s="16">
        <f>SUM(G7,G13,G18,G21,G40,G56,G63,G87)</f>
        <v>446676.21</v>
      </c>
      <c r="I6" s="85"/>
    </row>
    <row r="7" spans="1:12" s="1" customFormat="1" x14ac:dyDescent="0.25">
      <c r="A7" s="10" t="s">
        <v>7</v>
      </c>
      <c r="B7" s="36" t="s">
        <v>11</v>
      </c>
      <c r="C7" s="10"/>
      <c r="D7" s="10"/>
      <c r="E7" s="11"/>
      <c r="F7" s="17"/>
      <c r="G7" s="17">
        <f>SUM(G8:G12)</f>
        <v>25122.52</v>
      </c>
      <c r="I7" s="85"/>
    </row>
    <row r="8" spans="1:12" ht="66" x14ac:dyDescent="0.25">
      <c r="A8" s="12" t="s">
        <v>8</v>
      </c>
      <c r="B8" s="37" t="s">
        <v>9</v>
      </c>
      <c r="C8" s="12" t="s">
        <v>197</v>
      </c>
      <c r="D8" s="20">
        <v>4.5</v>
      </c>
      <c r="E8" s="18">
        <f>K8</f>
        <v>268.08999999999997</v>
      </c>
      <c r="F8" s="18">
        <f>ROUND(E8*(1+$G$2),2)</f>
        <v>331.6</v>
      </c>
      <c r="G8" s="18">
        <f>ROUND(F8*D8,2)</f>
        <v>1492.2</v>
      </c>
      <c r="J8" s="29">
        <v>297.88</v>
      </c>
      <c r="K8" s="30">
        <f>IF(J8="","",ROUND(J8*(1-$K$5-I8),2))</f>
        <v>268.08999999999997</v>
      </c>
      <c r="L8" s="31">
        <f>IF(J8="","",(J8-K8)/J8)</f>
        <v>0.10000671411306573</v>
      </c>
    </row>
    <row r="9" spans="1:12" ht="26.4" x14ac:dyDescent="0.25">
      <c r="A9" s="12" t="s">
        <v>12</v>
      </c>
      <c r="B9" s="37" t="s">
        <v>211</v>
      </c>
      <c r="C9" s="12" t="s">
        <v>199</v>
      </c>
      <c r="D9" s="20">
        <v>117.42</v>
      </c>
      <c r="E9" s="18">
        <f t="shared" ref="E9:E72" si="0">K9</f>
        <v>94.29</v>
      </c>
      <c r="F9" s="18">
        <f t="shared" ref="F9:F72" si="1">ROUND(E9*(1+$G$2),2)</f>
        <v>116.63</v>
      </c>
      <c r="G9" s="18">
        <f t="shared" ref="G9:G72" si="2">ROUND(F9*D9,2)</f>
        <v>13694.69</v>
      </c>
      <c r="J9" s="29">
        <v>104.77</v>
      </c>
      <c r="K9" s="30">
        <f t="shared" ref="K9:K12" si="3">IF(J9="","",ROUND(J9*(1-$K$5-I9),2))</f>
        <v>94.29</v>
      </c>
      <c r="L9" s="31">
        <f t="shared" ref="L9:L12" si="4">IF(J9="","",(J9-K9)/J9)</f>
        <v>0.10002863415099733</v>
      </c>
    </row>
    <row r="10" spans="1:12" ht="26.4" x14ac:dyDescent="0.25">
      <c r="A10" s="12" t="s">
        <v>13</v>
      </c>
      <c r="B10" s="37" t="s">
        <v>222</v>
      </c>
      <c r="C10" s="12" t="s">
        <v>199</v>
      </c>
      <c r="D10" s="20">
        <v>110.4</v>
      </c>
      <c r="E10" s="18">
        <f t="shared" si="0"/>
        <v>60.33</v>
      </c>
      <c r="F10" s="18">
        <f t="shared" si="1"/>
        <v>74.62</v>
      </c>
      <c r="G10" s="18">
        <f t="shared" si="2"/>
        <v>8238.0499999999993</v>
      </c>
      <c r="J10" s="29">
        <v>67.03</v>
      </c>
      <c r="K10" s="30">
        <f t="shared" si="3"/>
        <v>60.33</v>
      </c>
      <c r="L10" s="31">
        <f t="shared" si="4"/>
        <v>9.9955243920632597E-2</v>
      </c>
    </row>
    <row r="11" spans="1:12" ht="52.8" x14ac:dyDescent="0.25">
      <c r="A11" s="12" t="s">
        <v>14</v>
      </c>
      <c r="B11" s="37" t="s">
        <v>213</v>
      </c>
      <c r="C11" s="12" t="s">
        <v>198</v>
      </c>
      <c r="D11" s="20">
        <v>1</v>
      </c>
      <c r="E11" s="18">
        <f t="shared" si="0"/>
        <v>338.72</v>
      </c>
      <c r="F11" s="18">
        <f t="shared" si="1"/>
        <v>418.96</v>
      </c>
      <c r="G11" s="18">
        <f t="shared" si="2"/>
        <v>418.96</v>
      </c>
      <c r="J11" s="29">
        <v>376.36</v>
      </c>
      <c r="K11" s="30">
        <f t="shared" si="3"/>
        <v>338.72</v>
      </c>
      <c r="L11" s="31">
        <f t="shared" si="4"/>
        <v>0.10001062812201079</v>
      </c>
    </row>
    <row r="12" spans="1:12" ht="52.8" x14ac:dyDescent="0.25">
      <c r="A12" s="12" t="s">
        <v>15</v>
      </c>
      <c r="B12" s="37" t="s">
        <v>212</v>
      </c>
      <c r="C12" s="12" t="s">
        <v>198</v>
      </c>
      <c r="D12" s="20">
        <v>1</v>
      </c>
      <c r="E12" s="18">
        <f t="shared" si="0"/>
        <v>1033.73</v>
      </c>
      <c r="F12" s="18">
        <f t="shared" si="1"/>
        <v>1278.6199999999999</v>
      </c>
      <c r="G12" s="18">
        <f t="shared" si="2"/>
        <v>1278.6199999999999</v>
      </c>
      <c r="J12" s="29">
        <v>1148.5899999999999</v>
      </c>
      <c r="K12" s="30">
        <f t="shared" si="3"/>
        <v>1033.73</v>
      </c>
      <c r="L12" s="31">
        <f t="shared" si="4"/>
        <v>0.1000008706326887</v>
      </c>
    </row>
    <row r="13" spans="1:12" s="1" customFormat="1" x14ac:dyDescent="0.25">
      <c r="A13" s="10" t="s">
        <v>16</v>
      </c>
      <c r="B13" s="36" t="s">
        <v>185</v>
      </c>
      <c r="C13" s="10"/>
      <c r="D13" s="21"/>
      <c r="E13" s="17"/>
      <c r="F13" s="17"/>
      <c r="G13" s="17">
        <f>SUM(G14:G17)</f>
        <v>36540.300000000003</v>
      </c>
      <c r="I13" s="85"/>
    </row>
    <row r="14" spans="1:12" x14ac:dyDescent="0.25">
      <c r="A14" s="12" t="s">
        <v>17</v>
      </c>
      <c r="B14" s="37" t="s">
        <v>185</v>
      </c>
      <c r="C14" s="12" t="s">
        <v>198</v>
      </c>
      <c r="D14" s="20">
        <v>1</v>
      </c>
      <c r="E14" s="18">
        <f t="shared" si="0"/>
        <v>23958.799999999999</v>
      </c>
      <c r="F14" s="18">
        <f t="shared" si="1"/>
        <v>29634.639999999999</v>
      </c>
      <c r="G14" s="18">
        <f t="shared" si="2"/>
        <v>29634.639999999999</v>
      </c>
      <c r="J14" s="29">
        <v>26620.89</v>
      </c>
      <c r="K14" s="30">
        <f t="shared" ref="K14" si="5">IF(J14="","",ROUND(J14*(1-$K$5-I14),2))</f>
        <v>23958.799999999999</v>
      </c>
      <c r="L14" s="31">
        <f t="shared" ref="L14" si="6">IF(J14="","",(J14-K14)/J14)</f>
        <v>0.10000003756448414</v>
      </c>
    </row>
    <row r="15" spans="1:12" ht="39.6" x14ac:dyDescent="0.25">
      <c r="A15" s="12" t="s">
        <v>18</v>
      </c>
      <c r="B15" s="37" t="s">
        <v>214</v>
      </c>
      <c r="C15" s="12" t="s">
        <v>200</v>
      </c>
      <c r="D15" s="20">
        <v>3</v>
      </c>
      <c r="E15" s="18">
        <f t="shared" si="0"/>
        <v>674.64</v>
      </c>
      <c r="F15" s="18">
        <f t="shared" si="1"/>
        <v>834.46</v>
      </c>
      <c r="G15" s="18">
        <f t="shared" si="2"/>
        <v>2503.38</v>
      </c>
      <c r="J15" s="29">
        <v>749.6</v>
      </c>
      <c r="K15" s="30">
        <f t="shared" ref="K15:K17" si="7">IF(J15="","",ROUND(J15*(1-$K$5-I15),2))</f>
        <v>674.64</v>
      </c>
      <c r="L15" s="31">
        <f t="shared" ref="L15:L17" si="8">IF(J15="","",(J15-K15)/J15)</f>
        <v>0.10000000000000005</v>
      </c>
    </row>
    <row r="16" spans="1:12" ht="39.6" x14ac:dyDescent="0.25">
      <c r="A16" s="12" t="s">
        <v>19</v>
      </c>
      <c r="B16" s="37" t="s">
        <v>215</v>
      </c>
      <c r="C16" s="12" t="s">
        <v>200</v>
      </c>
      <c r="D16" s="20">
        <v>3</v>
      </c>
      <c r="E16" s="18">
        <f t="shared" si="0"/>
        <v>980.49</v>
      </c>
      <c r="F16" s="18">
        <f t="shared" si="1"/>
        <v>1212.77</v>
      </c>
      <c r="G16" s="18">
        <f t="shared" si="2"/>
        <v>3638.31</v>
      </c>
      <c r="J16" s="29">
        <v>1089.43</v>
      </c>
      <c r="K16" s="30">
        <f t="shared" si="7"/>
        <v>980.49</v>
      </c>
      <c r="L16" s="31">
        <f t="shared" si="8"/>
        <v>9.9997246266396236E-2</v>
      </c>
    </row>
    <row r="17" spans="1:12" ht="39.6" x14ac:dyDescent="0.25">
      <c r="A17" s="12" t="s">
        <v>20</v>
      </c>
      <c r="B17" s="37" t="s">
        <v>221</v>
      </c>
      <c r="C17" s="12" t="s">
        <v>198</v>
      </c>
      <c r="D17" s="20">
        <v>1</v>
      </c>
      <c r="E17" s="18">
        <f t="shared" si="0"/>
        <v>617.65</v>
      </c>
      <c r="F17" s="18">
        <f t="shared" si="1"/>
        <v>763.97</v>
      </c>
      <c r="G17" s="18">
        <f t="shared" si="2"/>
        <v>763.97</v>
      </c>
      <c r="J17" s="29">
        <v>686.28</v>
      </c>
      <c r="K17" s="30">
        <f t="shared" si="7"/>
        <v>617.65</v>
      </c>
      <c r="L17" s="31">
        <f t="shared" si="8"/>
        <v>0.10000291426240018</v>
      </c>
    </row>
    <row r="18" spans="1:12" s="1" customFormat="1" x14ac:dyDescent="0.25">
      <c r="A18" s="10" t="s">
        <v>21</v>
      </c>
      <c r="B18" s="36" t="s">
        <v>186</v>
      </c>
      <c r="C18" s="10"/>
      <c r="D18" s="21"/>
      <c r="E18" s="17"/>
      <c r="F18" s="17"/>
      <c r="G18" s="17">
        <f>SUM(G19:G20)</f>
        <v>1117.7</v>
      </c>
      <c r="I18" s="85"/>
    </row>
    <row r="19" spans="1:12" ht="26.4" x14ac:dyDescent="0.25">
      <c r="A19" s="12" t="s">
        <v>22</v>
      </c>
      <c r="B19" s="37" t="s">
        <v>216</v>
      </c>
      <c r="C19" s="12" t="s">
        <v>201</v>
      </c>
      <c r="D19" s="20">
        <v>2.2000000000000002</v>
      </c>
      <c r="E19" s="18">
        <f t="shared" si="0"/>
        <v>55.31</v>
      </c>
      <c r="F19" s="18">
        <f t="shared" si="1"/>
        <v>68.41</v>
      </c>
      <c r="G19" s="18">
        <f t="shared" si="2"/>
        <v>150.5</v>
      </c>
      <c r="J19" s="29">
        <v>61.45</v>
      </c>
      <c r="K19" s="30">
        <f t="shared" ref="K19:K20" si="9">IF(J19="","",ROUND(J19*(1-$K$5-I19),2))</f>
        <v>55.31</v>
      </c>
      <c r="L19" s="31">
        <f t="shared" ref="L19:L20" si="10">IF(J19="","",(J19-K19)/J19)</f>
        <v>9.9918633034987797E-2</v>
      </c>
    </row>
    <row r="20" spans="1:12" ht="52.8" x14ac:dyDescent="0.25">
      <c r="A20" s="12" t="s">
        <v>23</v>
      </c>
      <c r="B20" s="37" t="s">
        <v>217</v>
      </c>
      <c r="C20" s="12" t="s">
        <v>197</v>
      </c>
      <c r="D20" s="20">
        <v>60</v>
      </c>
      <c r="E20" s="18">
        <f t="shared" si="0"/>
        <v>13.03</v>
      </c>
      <c r="F20" s="18">
        <f t="shared" si="1"/>
        <v>16.12</v>
      </c>
      <c r="G20" s="18">
        <f t="shared" si="2"/>
        <v>967.2</v>
      </c>
      <c r="J20" s="29">
        <v>14.48</v>
      </c>
      <c r="K20" s="30">
        <f t="shared" si="9"/>
        <v>13.03</v>
      </c>
      <c r="L20" s="31">
        <f t="shared" si="10"/>
        <v>0.1001381215469614</v>
      </c>
    </row>
    <row r="21" spans="1:12" s="1" customFormat="1" x14ac:dyDescent="0.25">
      <c r="A21" s="10" t="s">
        <v>24</v>
      </c>
      <c r="B21" s="36" t="s">
        <v>187</v>
      </c>
      <c r="C21" s="10"/>
      <c r="D21" s="21"/>
      <c r="E21" s="17"/>
      <c r="F21" s="17"/>
      <c r="G21" s="17">
        <f>SUM(G22:G39)</f>
        <v>104589.75000000001</v>
      </c>
      <c r="I21" s="85"/>
    </row>
    <row r="22" spans="1:12" ht="26.4" x14ac:dyDescent="0.25">
      <c r="A22" s="12" t="s">
        <v>25</v>
      </c>
      <c r="B22" s="37" t="s">
        <v>218</v>
      </c>
      <c r="C22" s="12" t="s">
        <v>201</v>
      </c>
      <c r="D22" s="20">
        <v>32.17</v>
      </c>
      <c r="E22" s="18">
        <f t="shared" si="0"/>
        <v>79.75</v>
      </c>
      <c r="F22" s="18">
        <f t="shared" si="1"/>
        <v>98.64</v>
      </c>
      <c r="G22" s="18">
        <f t="shared" si="2"/>
        <v>3173.25</v>
      </c>
      <c r="J22" s="29">
        <v>88.61</v>
      </c>
      <c r="K22" s="30">
        <f t="shared" ref="K22" si="11">IF(J22="","",ROUND(J22*(1-$K$5-I22),2))</f>
        <v>79.75</v>
      </c>
      <c r="L22" s="31">
        <f t="shared" ref="L22" si="12">IF(J22="","",(J22-K22)/J22)</f>
        <v>9.9988714592032499E-2</v>
      </c>
    </row>
    <row r="23" spans="1:12" ht="39.6" x14ac:dyDescent="0.25">
      <c r="A23" s="12" t="s">
        <v>26</v>
      </c>
      <c r="B23" s="37" t="s">
        <v>219</v>
      </c>
      <c r="C23" s="12" t="s">
        <v>197</v>
      </c>
      <c r="D23" s="20">
        <v>76.319999999999993</v>
      </c>
      <c r="E23" s="18">
        <f t="shared" si="0"/>
        <v>96.39</v>
      </c>
      <c r="F23" s="18">
        <f t="shared" si="1"/>
        <v>119.22</v>
      </c>
      <c r="G23" s="18">
        <f t="shared" si="2"/>
        <v>9098.8700000000008</v>
      </c>
      <c r="J23" s="29">
        <v>107.1</v>
      </c>
      <c r="K23" s="30">
        <f t="shared" ref="K23:K39" si="13">IF(J23="","",ROUND(J23*(1-$K$5-I23),2))</f>
        <v>96.39</v>
      </c>
      <c r="L23" s="31">
        <f t="shared" ref="L23:L39" si="14">IF(J23="","",(J23-K23)/J23)</f>
        <v>9.999999999999995E-2</v>
      </c>
    </row>
    <row r="24" spans="1:12" ht="39.6" x14ac:dyDescent="0.25">
      <c r="A24" s="12" t="s">
        <v>27</v>
      </c>
      <c r="B24" s="37" t="s">
        <v>220</v>
      </c>
      <c r="C24" s="12" t="s">
        <v>197</v>
      </c>
      <c r="D24" s="20">
        <v>19.91</v>
      </c>
      <c r="E24" s="18">
        <f t="shared" si="0"/>
        <v>84.8</v>
      </c>
      <c r="F24" s="18">
        <f t="shared" si="1"/>
        <v>104.89</v>
      </c>
      <c r="G24" s="18">
        <f t="shared" si="2"/>
        <v>2088.36</v>
      </c>
      <c r="J24" s="29">
        <v>94.22</v>
      </c>
      <c r="K24" s="30">
        <f t="shared" si="13"/>
        <v>84.8</v>
      </c>
      <c r="L24" s="31">
        <f t="shared" si="14"/>
        <v>9.9978773084270875E-2</v>
      </c>
    </row>
    <row r="25" spans="1:12" ht="26.4" x14ac:dyDescent="0.25">
      <c r="A25" s="12" t="s">
        <v>28</v>
      </c>
      <c r="B25" s="37" t="s">
        <v>223</v>
      </c>
      <c r="C25" s="12" t="s">
        <v>201</v>
      </c>
      <c r="D25" s="20">
        <v>21.58</v>
      </c>
      <c r="E25" s="18">
        <f t="shared" si="0"/>
        <v>674.99</v>
      </c>
      <c r="F25" s="18">
        <f t="shared" si="1"/>
        <v>834.9</v>
      </c>
      <c r="G25" s="18">
        <f t="shared" si="2"/>
        <v>18017.14</v>
      </c>
      <c r="J25" s="29">
        <v>749.99</v>
      </c>
      <c r="K25" s="30">
        <f t="shared" si="13"/>
        <v>674.99</v>
      </c>
      <c r="L25" s="31">
        <f t="shared" si="14"/>
        <v>0.10000133335111135</v>
      </c>
    </row>
    <row r="26" spans="1:12" ht="39.6" x14ac:dyDescent="0.25">
      <c r="A26" s="12" t="s">
        <v>29</v>
      </c>
      <c r="B26" s="37" t="s">
        <v>224</v>
      </c>
      <c r="C26" s="12" t="s">
        <v>199</v>
      </c>
      <c r="D26" s="20">
        <v>186</v>
      </c>
      <c r="E26" s="18">
        <f t="shared" si="0"/>
        <v>60.81</v>
      </c>
      <c r="F26" s="18">
        <f t="shared" si="1"/>
        <v>75.22</v>
      </c>
      <c r="G26" s="18">
        <f t="shared" si="2"/>
        <v>13990.92</v>
      </c>
      <c r="J26" s="29">
        <v>67.569999999999993</v>
      </c>
      <c r="K26" s="30">
        <f t="shared" si="13"/>
        <v>60.81</v>
      </c>
      <c r="L26" s="31">
        <f t="shared" si="14"/>
        <v>0.10004439840165742</v>
      </c>
    </row>
    <row r="27" spans="1:12" ht="26.4" x14ac:dyDescent="0.25">
      <c r="A27" s="12" t="s">
        <v>30</v>
      </c>
      <c r="B27" s="37" t="s">
        <v>225</v>
      </c>
      <c r="C27" s="12" t="s">
        <v>201</v>
      </c>
      <c r="D27" s="20">
        <v>2.23</v>
      </c>
      <c r="E27" s="18">
        <f t="shared" si="0"/>
        <v>570.47</v>
      </c>
      <c r="F27" s="18">
        <f t="shared" si="1"/>
        <v>705.61</v>
      </c>
      <c r="G27" s="18">
        <f t="shared" si="2"/>
        <v>1573.51</v>
      </c>
      <c r="J27" s="29">
        <v>633.86</v>
      </c>
      <c r="K27" s="30">
        <f t="shared" si="13"/>
        <v>570.47</v>
      </c>
      <c r="L27" s="31">
        <f t="shared" si="14"/>
        <v>0.10000631054175999</v>
      </c>
    </row>
    <row r="28" spans="1:12" ht="26.4" x14ac:dyDescent="0.25">
      <c r="A28" s="12" t="s">
        <v>31</v>
      </c>
      <c r="B28" s="37" t="s">
        <v>226</v>
      </c>
      <c r="C28" s="12" t="s">
        <v>198</v>
      </c>
      <c r="D28" s="20">
        <v>53</v>
      </c>
      <c r="E28" s="18">
        <f t="shared" si="0"/>
        <v>14.03</v>
      </c>
      <c r="F28" s="18">
        <f t="shared" si="1"/>
        <v>17.350000000000001</v>
      </c>
      <c r="G28" s="18">
        <f t="shared" si="2"/>
        <v>919.55</v>
      </c>
      <c r="J28" s="29">
        <v>15.59</v>
      </c>
      <c r="K28" s="30">
        <f t="shared" si="13"/>
        <v>14.03</v>
      </c>
      <c r="L28" s="31">
        <f t="shared" si="14"/>
        <v>0.10006414368184736</v>
      </c>
    </row>
    <row r="29" spans="1:12" ht="26.4" x14ac:dyDescent="0.25">
      <c r="A29" s="12" t="s">
        <v>32</v>
      </c>
      <c r="B29" s="37" t="s">
        <v>227</v>
      </c>
      <c r="C29" s="12" t="s">
        <v>207</v>
      </c>
      <c r="D29" s="20">
        <v>1224.25</v>
      </c>
      <c r="E29" s="18">
        <f t="shared" si="0"/>
        <v>12.17</v>
      </c>
      <c r="F29" s="18">
        <f t="shared" si="1"/>
        <v>15.05</v>
      </c>
      <c r="G29" s="18">
        <f t="shared" si="2"/>
        <v>18424.96</v>
      </c>
      <c r="J29" s="29">
        <v>13.52</v>
      </c>
      <c r="K29" s="30">
        <f t="shared" si="13"/>
        <v>12.17</v>
      </c>
      <c r="L29" s="31">
        <f t="shared" si="14"/>
        <v>9.9852071005917142E-2</v>
      </c>
    </row>
    <row r="30" spans="1:12" ht="26.4" x14ac:dyDescent="0.25">
      <c r="A30" s="12" t="s">
        <v>33</v>
      </c>
      <c r="B30" s="37" t="s">
        <v>228</v>
      </c>
      <c r="C30" s="12" t="s">
        <v>207</v>
      </c>
      <c r="D30" s="20">
        <v>163.13999999999999</v>
      </c>
      <c r="E30" s="18">
        <f t="shared" si="0"/>
        <v>14.83</v>
      </c>
      <c r="F30" s="18">
        <f t="shared" si="1"/>
        <v>18.34</v>
      </c>
      <c r="G30" s="18">
        <f t="shared" si="2"/>
        <v>2991.99</v>
      </c>
      <c r="J30" s="29">
        <v>16.48</v>
      </c>
      <c r="K30" s="30">
        <f t="shared" si="13"/>
        <v>14.83</v>
      </c>
      <c r="L30" s="31">
        <f t="shared" si="14"/>
        <v>0.100121359223301</v>
      </c>
    </row>
    <row r="31" spans="1:12" ht="26.4" x14ac:dyDescent="0.25">
      <c r="A31" s="12" t="s">
        <v>34</v>
      </c>
      <c r="B31" s="37" t="s">
        <v>229</v>
      </c>
      <c r="C31" s="12" t="s">
        <v>207</v>
      </c>
      <c r="D31" s="20">
        <v>78</v>
      </c>
      <c r="E31" s="18">
        <f t="shared" si="0"/>
        <v>10.31</v>
      </c>
      <c r="F31" s="18">
        <f t="shared" si="1"/>
        <v>12.75</v>
      </c>
      <c r="G31" s="18">
        <f t="shared" si="2"/>
        <v>994.5</v>
      </c>
      <c r="J31" s="29">
        <v>11.46</v>
      </c>
      <c r="K31" s="30">
        <f t="shared" si="13"/>
        <v>10.31</v>
      </c>
      <c r="L31" s="31">
        <f t="shared" si="14"/>
        <v>0.10034904013961608</v>
      </c>
    </row>
    <row r="32" spans="1:12" ht="26.4" x14ac:dyDescent="0.25">
      <c r="A32" s="12" t="s">
        <v>35</v>
      </c>
      <c r="B32" s="37" t="s">
        <v>230</v>
      </c>
      <c r="C32" s="12" t="s">
        <v>207</v>
      </c>
      <c r="D32" s="20">
        <v>720</v>
      </c>
      <c r="E32" s="18">
        <f t="shared" si="0"/>
        <v>8.64</v>
      </c>
      <c r="F32" s="18">
        <f t="shared" si="1"/>
        <v>10.69</v>
      </c>
      <c r="G32" s="18">
        <f t="shared" si="2"/>
        <v>7696.8</v>
      </c>
      <c r="J32" s="29">
        <v>9.6</v>
      </c>
      <c r="K32" s="30">
        <f t="shared" si="13"/>
        <v>8.64</v>
      </c>
      <c r="L32" s="31">
        <f t="shared" si="14"/>
        <v>9.9999999999999908E-2</v>
      </c>
    </row>
    <row r="33" spans="1:12" ht="26.4" x14ac:dyDescent="0.25">
      <c r="A33" s="12" t="s">
        <v>36</v>
      </c>
      <c r="B33" s="37" t="s">
        <v>231</v>
      </c>
      <c r="C33" s="12" t="s">
        <v>207</v>
      </c>
      <c r="D33" s="20">
        <v>197</v>
      </c>
      <c r="E33" s="18">
        <f t="shared" si="0"/>
        <v>13.1</v>
      </c>
      <c r="F33" s="18">
        <f t="shared" si="1"/>
        <v>16.2</v>
      </c>
      <c r="G33" s="18">
        <f t="shared" si="2"/>
        <v>3191.4</v>
      </c>
      <c r="J33" s="29">
        <v>14.55</v>
      </c>
      <c r="K33" s="30">
        <f t="shared" si="13"/>
        <v>13.1</v>
      </c>
      <c r="L33" s="31">
        <f t="shared" si="14"/>
        <v>9.9656357388316213E-2</v>
      </c>
    </row>
    <row r="34" spans="1:12" ht="26.4" x14ac:dyDescent="0.25">
      <c r="A34" s="12" t="s">
        <v>37</v>
      </c>
      <c r="B34" s="37" t="s">
        <v>232</v>
      </c>
      <c r="C34" s="12" t="s">
        <v>198</v>
      </c>
      <c r="D34" s="20">
        <v>6</v>
      </c>
      <c r="E34" s="18">
        <f t="shared" si="0"/>
        <v>395.74</v>
      </c>
      <c r="F34" s="18">
        <f t="shared" si="1"/>
        <v>489.49</v>
      </c>
      <c r="G34" s="18">
        <f t="shared" si="2"/>
        <v>2936.94</v>
      </c>
      <c r="J34" s="29">
        <v>439.71</v>
      </c>
      <c r="K34" s="30">
        <f t="shared" si="13"/>
        <v>395.74</v>
      </c>
      <c r="L34" s="31">
        <f t="shared" si="14"/>
        <v>9.9997725773805404E-2</v>
      </c>
    </row>
    <row r="35" spans="1:12" ht="26.4" x14ac:dyDescent="0.25">
      <c r="A35" s="12" t="s">
        <v>38</v>
      </c>
      <c r="B35" s="37" t="s">
        <v>233</v>
      </c>
      <c r="C35" s="12" t="s">
        <v>198</v>
      </c>
      <c r="D35" s="20">
        <v>24</v>
      </c>
      <c r="E35" s="18">
        <f t="shared" si="0"/>
        <v>567.58000000000004</v>
      </c>
      <c r="F35" s="18">
        <f t="shared" si="1"/>
        <v>702.04</v>
      </c>
      <c r="G35" s="18">
        <f t="shared" si="2"/>
        <v>16848.96</v>
      </c>
      <c r="J35" s="29">
        <v>630.64</v>
      </c>
      <c r="K35" s="30">
        <f t="shared" si="13"/>
        <v>567.58000000000004</v>
      </c>
      <c r="L35" s="31">
        <f t="shared" si="14"/>
        <v>9.9993657237092387E-2</v>
      </c>
    </row>
    <row r="36" spans="1:12" ht="26.4" x14ac:dyDescent="0.25">
      <c r="A36" s="12" t="s">
        <v>39</v>
      </c>
      <c r="B36" s="37" t="s">
        <v>234</v>
      </c>
      <c r="C36" s="12" t="s">
        <v>198</v>
      </c>
      <c r="D36" s="20">
        <v>4</v>
      </c>
      <c r="E36" s="18">
        <f t="shared" si="0"/>
        <v>173.48</v>
      </c>
      <c r="F36" s="18">
        <f t="shared" si="1"/>
        <v>214.58</v>
      </c>
      <c r="G36" s="18">
        <f t="shared" si="2"/>
        <v>858.32</v>
      </c>
      <c r="J36" s="29">
        <v>192.76</v>
      </c>
      <c r="K36" s="30">
        <f t="shared" si="13"/>
        <v>173.48</v>
      </c>
      <c r="L36" s="31">
        <f t="shared" si="14"/>
        <v>0.10002075119319362</v>
      </c>
    </row>
    <row r="37" spans="1:12" x14ac:dyDescent="0.25">
      <c r="A37" s="12" t="s">
        <v>40</v>
      </c>
      <c r="B37" s="37" t="s">
        <v>235</v>
      </c>
      <c r="C37" s="12" t="s">
        <v>199</v>
      </c>
      <c r="D37" s="20">
        <v>5.99</v>
      </c>
      <c r="E37" s="18">
        <f t="shared" si="0"/>
        <v>23.45</v>
      </c>
      <c r="F37" s="18">
        <f t="shared" si="1"/>
        <v>29.01</v>
      </c>
      <c r="G37" s="18">
        <f t="shared" si="2"/>
        <v>173.77</v>
      </c>
      <c r="J37" s="29">
        <v>26.05</v>
      </c>
      <c r="K37" s="30">
        <f t="shared" si="13"/>
        <v>23.45</v>
      </c>
      <c r="L37" s="31">
        <f t="shared" si="14"/>
        <v>9.980806142034554E-2</v>
      </c>
    </row>
    <row r="38" spans="1:12" ht="26.4" x14ac:dyDescent="0.25">
      <c r="A38" s="12" t="s">
        <v>41</v>
      </c>
      <c r="B38" s="37" t="s">
        <v>236</v>
      </c>
      <c r="C38" s="12" t="s">
        <v>199</v>
      </c>
      <c r="D38" s="20">
        <v>17.48</v>
      </c>
      <c r="E38" s="18">
        <f t="shared" si="0"/>
        <v>38.18</v>
      </c>
      <c r="F38" s="18">
        <f t="shared" si="1"/>
        <v>47.22</v>
      </c>
      <c r="G38" s="18">
        <f t="shared" si="2"/>
        <v>825.41</v>
      </c>
      <c r="J38" s="29">
        <v>42.42</v>
      </c>
      <c r="K38" s="30">
        <f t="shared" si="13"/>
        <v>38.18</v>
      </c>
      <c r="L38" s="31">
        <f t="shared" si="14"/>
        <v>9.9952852428099995E-2</v>
      </c>
    </row>
    <row r="39" spans="1:12" x14ac:dyDescent="0.25">
      <c r="A39" s="12" t="s">
        <v>42</v>
      </c>
      <c r="B39" s="37" t="s">
        <v>237</v>
      </c>
      <c r="C39" s="12" t="s">
        <v>197</v>
      </c>
      <c r="D39" s="20">
        <v>86.56</v>
      </c>
      <c r="E39" s="18">
        <f t="shared" si="0"/>
        <v>7.33</v>
      </c>
      <c r="F39" s="18">
        <f t="shared" si="1"/>
        <v>9.07</v>
      </c>
      <c r="G39" s="18">
        <f t="shared" si="2"/>
        <v>785.1</v>
      </c>
      <c r="J39" s="29">
        <v>8.14</v>
      </c>
      <c r="K39" s="30">
        <f t="shared" si="13"/>
        <v>7.33</v>
      </c>
      <c r="L39" s="31">
        <f t="shared" si="14"/>
        <v>9.9508599508599568E-2</v>
      </c>
    </row>
    <row r="40" spans="1:12" s="1" customFormat="1" x14ac:dyDescent="0.25">
      <c r="A40" s="10" t="s">
        <v>43</v>
      </c>
      <c r="B40" s="36" t="s">
        <v>188</v>
      </c>
      <c r="C40" s="10"/>
      <c r="D40" s="21"/>
      <c r="E40" s="17"/>
      <c r="F40" s="17"/>
      <c r="G40" s="17">
        <f>SUM(G41:G55)</f>
        <v>110869.93</v>
      </c>
      <c r="I40" s="85"/>
    </row>
    <row r="41" spans="1:12" ht="52.8" x14ac:dyDescent="0.25">
      <c r="A41" s="12" t="s">
        <v>44</v>
      </c>
      <c r="B41" s="37" t="s">
        <v>238</v>
      </c>
      <c r="C41" s="12" t="s">
        <v>197</v>
      </c>
      <c r="D41" s="20">
        <v>409.6</v>
      </c>
      <c r="E41" s="18">
        <f t="shared" si="0"/>
        <v>170.64</v>
      </c>
      <c r="F41" s="18">
        <f t="shared" si="1"/>
        <v>211.06</v>
      </c>
      <c r="G41" s="18">
        <f t="shared" si="2"/>
        <v>86450.18</v>
      </c>
      <c r="I41" s="84">
        <v>0.18</v>
      </c>
      <c r="J41" s="29">
        <v>237</v>
      </c>
      <c r="K41" s="30">
        <f t="shared" ref="K41" si="15">IF(J41="","",ROUND(J41*(1-$K$5-I41),2))</f>
        <v>170.64</v>
      </c>
      <c r="L41" s="31">
        <f t="shared" ref="L41" si="16">IF(J41="","",(J41-K41)/J41)</f>
        <v>0.28000000000000008</v>
      </c>
    </row>
    <row r="42" spans="1:12" ht="39.6" x14ac:dyDescent="0.25">
      <c r="A42" s="12" t="s">
        <v>45</v>
      </c>
      <c r="B42" s="37" t="s">
        <v>239</v>
      </c>
      <c r="C42" s="12" t="s">
        <v>198</v>
      </c>
      <c r="D42" s="20">
        <v>2</v>
      </c>
      <c r="E42" s="18">
        <f t="shared" si="0"/>
        <v>776.45</v>
      </c>
      <c r="F42" s="18">
        <f t="shared" si="1"/>
        <v>960.39</v>
      </c>
      <c r="G42" s="18">
        <f t="shared" si="2"/>
        <v>1920.78</v>
      </c>
      <c r="J42" s="29">
        <v>862.72</v>
      </c>
      <c r="K42" s="30">
        <f t="shared" ref="K42:K55" si="17">IF(J42="","",ROUND(J42*(1-$K$5-I42),2))</f>
        <v>776.45</v>
      </c>
      <c r="L42" s="31">
        <f t="shared" ref="L42:L55" si="18">IF(J42="","",(J42-K42)/J42)</f>
        <v>9.9997681750741821E-2</v>
      </c>
    </row>
    <row r="43" spans="1:12" ht="26.4" x14ac:dyDescent="0.25">
      <c r="A43" s="12" t="s">
        <v>46</v>
      </c>
      <c r="B43" s="37" t="s">
        <v>240</v>
      </c>
      <c r="C43" s="12" t="s">
        <v>201</v>
      </c>
      <c r="D43" s="20">
        <v>3.92</v>
      </c>
      <c r="E43" s="18">
        <f t="shared" si="0"/>
        <v>79.75</v>
      </c>
      <c r="F43" s="18">
        <f t="shared" si="1"/>
        <v>98.64</v>
      </c>
      <c r="G43" s="18">
        <f t="shared" si="2"/>
        <v>386.67</v>
      </c>
      <c r="J43" s="29">
        <v>88.61</v>
      </c>
      <c r="K43" s="30">
        <f t="shared" si="17"/>
        <v>79.75</v>
      </c>
      <c r="L43" s="31">
        <f t="shared" si="18"/>
        <v>9.9988714592032499E-2</v>
      </c>
    </row>
    <row r="44" spans="1:12" ht="39.6" x14ac:dyDescent="0.25">
      <c r="A44" s="12" t="s">
        <v>47</v>
      </c>
      <c r="B44" s="37" t="s">
        <v>241</v>
      </c>
      <c r="C44" s="12" t="s">
        <v>197</v>
      </c>
      <c r="D44" s="20">
        <v>17.28</v>
      </c>
      <c r="E44" s="18">
        <f t="shared" si="0"/>
        <v>96.39</v>
      </c>
      <c r="F44" s="18">
        <f t="shared" si="1"/>
        <v>119.22</v>
      </c>
      <c r="G44" s="18">
        <f t="shared" si="2"/>
        <v>2060.12</v>
      </c>
      <c r="J44" s="29">
        <v>107.1</v>
      </c>
      <c r="K44" s="30">
        <f t="shared" si="17"/>
        <v>96.39</v>
      </c>
      <c r="L44" s="31">
        <f t="shared" si="18"/>
        <v>9.999999999999995E-2</v>
      </c>
    </row>
    <row r="45" spans="1:12" ht="26.4" x14ac:dyDescent="0.25">
      <c r="A45" s="12" t="s">
        <v>48</v>
      </c>
      <c r="B45" s="37" t="s">
        <v>242</v>
      </c>
      <c r="C45" s="12" t="s">
        <v>201</v>
      </c>
      <c r="D45" s="20">
        <v>2.59</v>
      </c>
      <c r="E45" s="18">
        <f t="shared" si="0"/>
        <v>674.99</v>
      </c>
      <c r="F45" s="18">
        <f t="shared" si="1"/>
        <v>834.9</v>
      </c>
      <c r="G45" s="18">
        <f t="shared" si="2"/>
        <v>2162.39</v>
      </c>
      <c r="J45" s="29">
        <v>749.99</v>
      </c>
      <c r="K45" s="30">
        <f t="shared" si="17"/>
        <v>674.99</v>
      </c>
      <c r="L45" s="31">
        <f t="shared" si="18"/>
        <v>0.10000133335111135</v>
      </c>
    </row>
    <row r="46" spans="1:12" ht="39.6" x14ac:dyDescent="0.25">
      <c r="A46" s="12" t="s">
        <v>49</v>
      </c>
      <c r="B46" s="37" t="s">
        <v>243</v>
      </c>
      <c r="C46" s="12" t="s">
        <v>199</v>
      </c>
      <c r="D46" s="20">
        <v>58</v>
      </c>
      <c r="E46" s="18">
        <f t="shared" si="0"/>
        <v>60.81</v>
      </c>
      <c r="F46" s="18">
        <f t="shared" si="1"/>
        <v>75.22</v>
      </c>
      <c r="G46" s="18">
        <f t="shared" si="2"/>
        <v>4362.76</v>
      </c>
      <c r="J46" s="29">
        <v>67.569999999999993</v>
      </c>
      <c r="K46" s="30">
        <f t="shared" si="17"/>
        <v>60.81</v>
      </c>
      <c r="L46" s="31">
        <f t="shared" si="18"/>
        <v>0.10004439840165742</v>
      </c>
    </row>
    <row r="47" spans="1:12" ht="26.4" x14ac:dyDescent="0.25">
      <c r="A47" s="12" t="s">
        <v>50</v>
      </c>
      <c r="B47" s="37" t="s">
        <v>244</v>
      </c>
      <c r="C47" s="12" t="s">
        <v>201</v>
      </c>
      <c r="D47" s="20">
        <v>0.28999999999999998</v>
      </c>
      <c r="E47" s="18">
        <f t="shared" si="0"/>
        <v>570.47</v>
      </c>
      <c r="F47" s="18">
        <f t="shared" si="1"/>
        <v>705.61</v>
      </c>
      <c r="G47" s="18">
        <f t="shared" si="2"/>
        <v>204.63</v>
      </c>
      <c r="J47" s="29">
        <v>633.86</v>
      </c>
      <c r="K47" s="30">
        <f t="shared" si="17"/>
        <v>570.47</v>
      </c>
      <c r="L47" s="31">
        <f t="shared" si="18"/>
        <v>0.10000631054175999</v>
      </c>
    </row>
    <row r="48" spans="1:12" ht="26.4" x14ac:dyDescent="0.25">
      <c r="A48" s="12" t="s">
        <v>51</v>
      </c>
      <c r="B48" s="37" t="s">
        <v>245</v>
      </c>
      <c r="C48" s="12" t="s">
        <v>207</v>
      </c>
      <c r="D48" s="20">
        <v>183.58</v>
      </c>
      <c r="E48" s="18">
        <f t="shared" si="0"/>
        <v>13.72</v>
      </c>
      <c r="F48" s="18">
        <f t="shared" si="1"/>
        <v>16.97</v>
      </c>
      <c r="G48" s="18">
        <f t="shared" si="2"/>
        <v>3115.35</v>
      </c>
      <c r="J48" s="29">
        <v>15.24</v>
      </c>
      <c r="K48" s="30">
        <f t="shared" si="17"/>
        <v>13.72</v>
      </c>
      <c r="L48" s="31">
        <f t="shared" si="18"/>
        <v>9.9737532808398921E-2</v>
      </c>
    </row>
    <row r="49" spans="1:12" ht="26.4" x14ac:dyDescent="0.25">
      <c r="A49" s="12" t="s">
        <v>52</v>
      </c>
      <c r="B49" s="37" t="s">
        <v>246</v>
      </c>
      <c r="C49" s="12" t="s">
        <v>207</v>
      </c>
      <c r="D49" s="20">
        <v>133.71</v>
      </c>
      <c r="E49" s="18">
        <f t="shared" si="0"/>
        <v>11.98</v>
      </c>
      <c r="F49" s="18">
        <f t="shared" si="1"/>
        <v>14.82</v>
      </c>
      <c r="G49" s="18">
        <f t="shared" si="2"/>
        <v>1981.58</v>
      </c>
      <c r="J49" s="29">
        <v>13.31</v>
      </c>
      <c r="K49" s="30">
        <f t="shared" si="17"/>
        <v>11.98</v>
      </c>
      <c r="L49" s="31">
        <f t="shared" si="18"/>
        <v>9.9924868519909837E-2</v>
      </c>
    </row>
    <row r="50" spans="1:12" ht="26.4" x14ac:dyDescent="0.25">
      <c r="A50" s="12" t="s">
        <v>53</v>
      </c>
      <c r="B50" s="37" t="s">
        <v>247</v>
      </c>
      <c r="C50" s="12" t="s">
        <v>207</v>
      </c>
      <c r="D50" s="20">
        <v>44.52</v>
      </c>
      <c r="E50" s="18">
        <f t="shared" si="0"/>
        <v>14.56</v>
      </c>
      <c r="F50" s="18">
        <f t="shared" si="1"/>
        <v>18.010000000000002</v>
      </c>
      <c r="G50" s="18">
        <f t="shared" si="2"/>
        <v>801.81</v>
      </c>
      <c r="J50" s="29">
        <v>16.18</v>
      </c>
      <c r="K50" s="30">
        <f t="shared" si="17"/>
        <v>14.56</v>
      </c>
      <c r="L50" s="31">
        <f t="shared" si="18"/>
        <v>0.10012360939431392</v>
      </c>
    </row>
    <row r="51" spans="1:12" ht="39.6" x14ac:dyDescent="0.25">
      <c r="A51" s="12" t="s">
        <v>54</v>
      </c>
      <c r="B51" s="37" t="s">
        <v>248</v>
      </c>
      <c r="C51" s="12" t="s">
        <v>197</v>
      </c>
      <c r="D51" s="20">
        <v>125.75</v>
      </c>
      <c r="E51" s="18">
        <f t="shared" si="0"/>
        <v>9.65</v>
      </c>
      <c r="F51" s="18">
        <f t="shared" si="1"/>
        <v>11.94</v>
      </c>
      <c r="G51" s="18">
        <f t="shared" si="2"/>
        <v>1501.46</v>
      </c>
      <c r="J51" s="29">
        <v>10.72</v>
      </c>
      <c r="K51" s="30">
        <f t="shared" si="17"/>
        <v>9.65</v>
      </c>
      <c r="L51" s="31">
        <f t="shared" si="18"/>
        <v>9.981343283582092E-2</v>
      </c>
    </row>
    <row r="52" spans="1:12" ht="39.6" x14ac:dyDescent="0.25">
      <c r="A52" s="12" t="s">
        <v>55</v>
      </c>
      <c r="B52" s="37" t="s">
        <v>249</v>
      </c>
      <c r="C52" s="12" t="s">
        <v>197</v>
      </c>
      <c r="D52" s="20">
        <v>125.75</v>
      </c>
      <c r="E52" s="18">
        <f t="shared" si="0"/>
        <v>21.55</v>
      </c>
      <c r="F52" s="18">
        <f t="shared" si="1"/>
        <v>26.66</v>
      </c>
      <c r="G52" s="18">
        <f t="shared" si="2"/>
        <v>3352.5</v>
      </c>
      <c r="J52" s="29">
        <v>23.94</v>
      </c>
      <c r="K52" s="30">
        <f t="shared" si="17"/>
        <v>21.55</v>
      </c>
      <c r="L52" s="31">
        <f t="shared" si="18"/>
        <v>9.9832915622389329E-2</v>
      </c>
    </row>
    <row r="53" spans="1:12" x14ac:dyDescent="0.25">
      <c r="A53" s="12" t="s">
        <v>56</v>
      </c>
      <c r="B53" s="37" t="s">
        <v>250</v>
      </c>
      <c r="C53" s="12" t="s">
        <v>201</v>
      </c>
      <c r="D53" s="20">
        <v>1.33</v>
      </c>
      <c r="E53" s="18">
        <f t="shared" si="0"/>
        <v>40.71</v>
      </c>
      <c r="F53" s="18">
        <f t="shared" si="1"/>
        <v>50.35</v>
      </c>
      <c r="G53" s="18">
        <f t="shared" si="2"/>
        <v>66.97</v>
      </c>
      <c r="J53" s="29">
        <v>45.23</v>
      </c>
      <c r="K53" s="30">
        <f t="shared" si="17"/>
        <v>40.71</v>
      </c>
      <c r="L53" s="31">
        <f t="shared" si="18"/>
        <v>9.993367234136627E-2</v>
      </c>
    </row>
    <row r="54" spans="1:12" ht="52.8" x14ac:dyDescent="0.25">
      <c r="A54" s="12" t="s">
        <v>57</v>
      </c>
      <c r="B54" s="37" t="s">
        <v>251</v>
      </c>
      <c r="C54" s="12" t="s">
        <v>208</v>
      </c>
      <c r="D54" s="20">
        <v>15</v>
      </c>
      <c r="E54" s="18">
        <f t="shared" si="0"/>
        <v>18</v>
      </c>
      <c r="F54" s="18">
        <f t="shared" si="1"/>
        <v>22.26</v>
      </c>
      <c r="G54" s="18">
        <f t="shared" si="2"/>
        <v>333.9</v>
      </c>
      <c r="J54" s="29">
        <v>20</v>
      </c>
      <c r="K54" s="30">
        <f t="shared" si="17"/>
        <v>18</v>
      </c>
      <c r="L54" s="31">
        <f t="shared" si="18"/>
        <v>0.1</v>
      </c>
    </row>
    <row r="55" spans="1:12" ht="26.4" x14ac:dyDescent="0.25">
      <c r="A55" s="12" t="s">
        <v>58</v>
      </c>
      <c r="B55" s="37" t="s">
        <v>252</v>
      </c>
      <c r="C55" s="12" t="s">
        <v>199</v>
      </c>
      <c r="D55" s="20">
        <v>102.4</v>
      </c>
      <c r="E55" s="18">
        <f t="shared" si="0"/>
        <v>17.12</v>
      </c>
      <c r="F55" s="18">
        <f t="shared" si="1"/>
        <v>21.18</v>
      </c>
      <c r="G55" s="18">
        <f t="shared" si="2"/>
        <v>2168.83</v>
      </c>
      <c r="J55" s="29">
        <v>19.02</v>
      </c>
      <c r="K55" s="30">
        <f t="shared" si="17"/>
        <v>17.12</v>
      </c>
      <c r="L55" s="31">
        <f t="shared" si="18"/>
        <v>9.9894847528916864E-2</v>
      </c>
    </row>
    <row r="56" spans="1:12" s="1" customFormat="1" x14ac:dyDescent="0.25">
      <c r="A56" s="10" t="s">
        <v>59</v>
      </c>
      <c r="B56" s="36" t="s">
        <v>189</v>
      </c>
      <c r="C56" s="10"/>
      <c r="D56" s="21"/>
      <c r="E56" s="17"/>
      <c r="F56" s="17"/>
      <c r="G56" s="17">
        <f>SUM(G57:G62)</f>
        <v>101357.51</v>
      </c>
      <c r="I56" s="85"/>
    </row>
    <row r="57" spans="1:12" ht="26.4" x14ac:dyDescent="0.25">
      <c r="A57" s="12" t="s">
        <v>60</v>
      </c>
      <c r="B57" s="37" t="s">
        <v>253</v>
      </c>
      <c r="C57" s="12" t="s">
        <v>201</v>
      </c>
      <c r="D57" s="20">
        <v>28.9</v>
      </c>
      <c r="E57" s="18">
        <f t="shared" si="0"/>
        <v>187.15</v>
      </c>
      <c r="F57" s="18">
        <f t="shared" si="1"/>
        <v>231.49</v>
      </c>
      <c r="G57" s="18">
        <f t="shared" si="2"/>
        <v>6690.06</v>
      </c>
      <c r="J57" s="29">
        <v>207.94</v>
      </c>
      <c r="K57" s="30">
        <f t="shared" ref="K57" si="19">IF(J57="","",ROUND(J57*(1-$K$5-I57),2))</f>
        <v>187.15</v>
      </c>
      <c r="L57" s="31">
        <f t="shared" ref="L57" si="20">IF(J57="","",(J57-K57)/J57)</f>
        <v>9.9980763681831258E-2</v>
      </c>
    </row>
    <row r="58" spans="1:12" ht="26.4" x14ac:dyDescent="0.25">
      <c r="A58" s="12" t="s">
        <v>61</v>
      </c>
      <c r="B58" s="37" t="s">
        <v>254</v>
      </c>
      <c r="C58" s="12" t="s">
        <v>201</v>
      </c>
      <c r="D58" s="20">
        <v>11.56</v>
      </c>
      <c r="E58" s="18">
        <f t="shared" si="0"/>
        <v>116.56</v>
      </c>
      <c r="F58" s="18">
        <f t="shared" si="1"/>
        <v>144.16999999999999</v>
      </c>
      <c r="G58" s="18">
        <f t="shared" si="2"/>
        <v>1666.61</v>
      </c>
      <c r="J58" s="29">
        <v>129.51</v>
      </c>
      <c r="K58" s="30">
        <f t="shared" ref="K58:K62" si="21">IF(J58="","",ROUND(J58*(1-$K$5-I58),2))</f>
        <v>116.56</v>
      </c>
      <c r="L58" s="31">
        <f t="shared" ref="L58:L62" si="22">IF(J58="","",(J58-K58)/J58)</f>
        <v>9.9992278588525899E-2</v>
      </c>
    </row>
    <row r="59" spans="1:12" ht="26.4" x14ac:dyDescent="0.25">
      <c r="A59" s="12" t="s">
        <v>62</v>
      </c>
      <c r="B59" s="37" t="s">
        <v>255</v>
      </c>
      <c r="C59" s="12" t="s">
        <v>201</v>
      </c>
      <c r="D59" s="20">
        <v>4.62</v>
      </c>
      <c r="E59" s="18">
        <f t="shared" si="0"/>
        <v>115.46</v>
      </c>
      <c r="F59" s="18">
        <f t="shared" si="1"/>
        <v>142.81</v>
      </c>
      <c r="G59" s="18">
        <f t="shared" si="2"/>
        <v>659.78</v>
      </c>
      <c r="J59" s="29">
        <v>128.29</v>
      </c>
      <c r="K59" s="30">
        <f t="shared" si="21"/>
        <v>115.46</v>
      </c>
      <c r="L59" s="31">
        <f t="shared" si="22"/>
        <v>0.10000779483981603</v>
      </c>
    </row>
    <row r="60" spans="1:12" ht="26.4" x14ac:dyDescent="0.25">
      <c r="A60" s="12" t="s">
        <v>63</v>
      </c>
      <c r="B60" s="37" t="s">
        <v>256</v>
      </c>
      <c r="C60" s="12" t="s">
        <v>209</v>
      </c>
      <c r="D60" s="20">
        <v>254.3</v>
      </c>
      <c r="E60" s="18">
        <f t="shared" si="0"/>
        <v>2.38</v>
      </c>
      <c r="F60" s="18">
        <f t="shared" si="1"/>
        <v>2.94</v>
      </c>
      <c r="G60" s="18">
        <f t="shared" si="2"/>
        <v>747.64</v>
      </c>
      <c r="J60" s="29">
        <v>2.64</v>
      </c>
      <c r="K60" s="30">
        <f t="shared" si="21"/>
        <v>2.38</v>
      </c>
      <c r="L60" s="31">
        <f t="shared" si="22"/>
        <v>9.8484848484848564E-2</v>
      </c>
    </row>
    <row r="61" spans="1:12" ht="39.6" x14ac:dyDescent="0.25">
      <c r="A61" s="12" t="s">
        <v>64</v>
      </c>
      <c r="B61" s="37" t="s">
        <v>257</v>
      </c>
      <c r="C61" s="12" t="s">
        <v>197</v>
      </c>
      <c r="D61" s="20">
        <v>578</v>
      </c>
      <c r="E61" s="18">
        <f t="shared" si="0"/>
        <v>120.18</v>
      </c>
      <c r="F61" s="18">
        <f t="shared" si="1"/>
        <v>148.65</v>
      </c>
      <c r="G61" s="18">
        <f t="shared" si="2"/>
        <v>85919.7</v>
      </c>
      <c r="J61" s="29">
        <v>133.53</v>
      </c>
      <c r="K61" s="30">
        <f t="shared" si="21"/>
        <v>120.18</v>
      </c>
      <c r="L61" s="31">
        <f t="shared" si="22"/>
        <v>9.9977533138620497E-2</v>
      </c>
    </row>
    <row r="62" spans="1:12" ht="26.4" x14ac:dyDescent="0.25">
      <c r="A62" s="12" t="s">
        <v>65</v>
      </c>
      <c r="B62" s="37" t="s">
        <v>258</v>
      </c>
      <c r="C62" s="12" t="s">
        <v>210</v>
      </c>
      <c r="D62" s="20">
        <v>1</v>
      </c>
      <c r="E62" s="18">
        <f t="shared" si="0"/>
        <v>4587.05</v>
      </c>
      <c r="F62" s="18">
        <f t="shared" si="1"/>
        <v>5673.72</v>
      </c>
      <c r="G62" s="18">
        <f t="shared" si="2"/>
        <v>5673.72</v>
      </c>
      <c r="J62" s="29">
        <v>5096.72</v>
      </c>
      <c r="K62" s="30">
        <f t="shared" si="21"/>
        <v>4587.05</v>
      </c>
      <c r="L62" s="31">
        <f t="shared" si="22"/>
        <v>9.9999607590764261E-2</v>
      </c>
    </row>
    <row r="63" spans="1:12" s="1" customFormat="1" x14ac:dyDescent="0.25">
      <c r="A63" s="10" t="s">
        <v>66</v>
      </c>
      <c r="B63" s="36" t="s">
        <v>190</v>
      </c>
      <c r="C63" s="10"/>
      <c r="D63" s="21"/>
      <c r="E63" s="17"/>
      <c r="F63" s="17"/>
      <c r="G63" s="17">
        <f>SUM(G64:G86)</f>
        <v>25940.57</v>
      </c>
      <c r="I63" s="85"/>
    </row>
    <row r="64" spans="1:12" ht="26.4" x14ac:dyDescent="0.25">
      <c r="A64" s="12" t="s">
        <v>67</v>
      </c>
      <c r="B64" s="37" t="s">
        <v>260</v>
      </c>
      <c r="C64" s="12" t="s">
        <v>198</v>
      </c>
      <c r="D64" s="20">
        <v>18</v>
      </c>
      <c r="E64" s="18">
        <f t="shared" si="0"/>
        <v>7.63</v>
      </c>
      <c r="F64" s="18">
        <f t="shared" si="1"/>
        <v>9.44</v>
      </c>
      <c r="G64" s="18">
        <f t="shared" si="2"/>
        <v>169.92</v>
      </c>
      <c r="J64" s="29">
        <v>8.48</v>
      </c>
      <c r="K64" s="30">
        <f t="shared" ref="K64" si="23">IF(J64="","",ROUND(J64*(1-$K$5-I64),2))</f>
        <v>7.63</v>
      </c>
      <c r="L64" s="31">
        <f t="shared" ref="L64" si="24">IF(J64="","",(J64-K64)/J64)</f>
        <v>0.10023584905660383</v>
      </c>
    </row>
    <row r="65" spans="1:12" ht="26.4" x14ac:dyDescent="0.25">
      <c r="A65" s="12" t="s">
        <v>68</v>
      </c>
      <c r="B65" s="37" t="s">
        <v>259</v>
      </c>
      <c r="C65" s="12" t="s">
        <v>198</v>
      </c>
      <c r="D65" s="20">
        <v>6</v>
      </c>
      <c r="E65" s="18">
        <f t="shared" si="0"/>
        <v>211.91</v>
      </c>
      <c r="F65" s="18">
        <f t="shared" si="1"/>
        <v>262.11</v>
      </c>
      <c r="G65" s="18">
        <f t="shared" si="2"/>
        <v>1572.66</v>
      </c>
      <c r="J65" s="29">
        <v>235.45</v>
      </c>
      <c r="K65" s="30">
        <f t="shared" ref="K65:K86" si="25">IF(J65="","",ROUND(J65*(1-$K$5-I65),2))</f>
        <v>211.91</v>
      </c>
      <c r="L65" s="31">
        <f t="shared" ref="L65:L86" si="26">IF(J65="","",(J65-K65)/J65)</f>
        <v>9.997876406880439E-2</v>
      </c>
    </row>
    <row r="66" spans="1:12" ht="26.4" x14ac:dyDescent="0.25">
      <c r="A66" s="12" t="s">
        <v>69</v>
      </c>
      <c r="B66" s="37" t="s">
        <v>261</v>
      </c>
      <c r="C66" s="12" t="s">
        <v>198</v>
      </c>
      <c r="D66" s="20">
        <v>1</v>
      </c>
      <c r="E66" s="18">
        <f t="shared" si="0"/>
        <v>137.9</v>
      </c>
      <c r="F66" s="18">
        <f t="shared" si="1"/>
        <v>170.57</v>
      </c>
      <c r="G66" s="18">
        <f t="shared" si="2"/>
        <v>170.57</v>
      </c>
      <c r="J66" s="29">
        <v>153.22</v>
      </c>
      <c r="K66" s="30">
        <f t="shared" si="25"/>
        <v>137.9</v>
      </c>
      <c r="L66" s="31">
        <f t="shared" si="26"/>
        <v>9.9986946873776225E-2</v>
      </c>
    </row>
    <row r="67" spans="1:12" x14ac:dyDescent="0.25">
      <c r="A67" s="12" t="s">
        <v>70</v>
      </c>
      <c r="B67" s="37" t="s">
        <v>262</v>
      </c>
      <c r="C67" s="12" t="s">
        <v>198</v>
      </c>
      <c r="D67" s="20">
        <v>1</v>
      </c>
      <c r="E67" s="18">
        <f t="shared" si="0"/>
        <v>872.92</v>
      </c>
      <c r="F67" s="18">
        <f t="shared" si="1"/>
        <v>1079.71</v>
      </c>
      <c r="G67" s="18">
        <f t="shared" si="2"/>
        <v>1079.71</v>
      </c>
      <c r="J67" s="29">
        <v>969.91</v>
      </c>
      <c r="K67" s="30">
        <f t="shared" si="25"/>
        <v>872.92</v>
      </c>
      <c r="L67" s="31">
        <f t="shared" si="26"/>
        <v>9.9998968976502983E-2</v>
      </c>
    </row>
    <row r="68" spans="1:12" x14ac:dyDescent="0.25">
      <c r="A68" s="12" t="s">
        <v>71</v>
      </c>
      <c r="B68" s="37" t="s">
        <v>279</v>
      </c>
      <c r="C68" s="12" t="s">
        <v>198</v>
      </c>
      <c r="D68" s="20">
        <v>1</v>
      </c>
      <c r="E68" s="18">
        <f t="shared" si="0"/>
        <v>267.42</v>
      </c>
      <c r="F68" s="18">
        <f t="shared" si="1"/>
        <v>330.77</v>
      </c>
      <c r="G68" s="18">
        <f t="shared" si="2"/>
        <v>330.77</v>
      </c>
      <c r="J68" s="29">
        <v>297.13</v>
      </c>
      <c r="K68" s="30">
        <f t="shared" si="25"/>
        <v>267.42</v>
      </c>
      <c r="L68" s="31">
        <f t="shared" si="26"/>
        <v>9.9989903409282072E-2</v>
      </c>
    </row>
    <row r="69" spans="1:12" x14ac:dyDescent="0.25">
      <c r="A69" s="12" t="s">
        <v>72</v>
      </c>
      <c r="B69" s="37" t="s">
        <v>263</v>
      </c>
      <c r="C69" s="12" t="s">
        <v>198</v>
      </c>
      <c r="D69" s="20">
        <v>1</v>
      </c>
      <c r="E69" s="18">
        <f t="shared" si="0"/>
        <v>41.82</v>
      </c>
      <c r="F69" s="18">
        <f t="shared" si="1"/>
        <v>51.73</v>
      </c>
      <c r="G69" s="18">
        <f t="shared" si="2"/>
        <v>51.73</v>
      </c>
      <c r="J69" s="29">
        <v>46.47</v>
      </c>
      <c r="K69" s="30">
        <f t="shared" si="25"/>
        <v>41.82</v>
      </c>
      <c r="L69" s="31">
        <f t="shared" si="26"/>
        <v>0.10006455777921237</v>
      </c>
    </row>
    <row r="70" spans="1:12" ht="26.4" x14ac:dyDescent="0.25">
      <c r="A70" s="12" t="s">
        <v>73</v>
      </c>
      <c r="B70" s="37" t="s">
        <v>264</v>
      </c>
      <c r="C70" s="12" t="s">
        <v>198</v>
      </c>
      <c r="D70" s="20">
        <v>1</v>
      </c>
      <c r="E70" s="18">
        <f t="shared" si="0"/>
        <v>93.1</v>
      </c>
      <c r="F70" s="18">
        <f t="shared" si="1"/>
        <v>115.16</v>
      </c>
      <c r="G70" s="18">
        <f t="shared" si="2"/>
        <v>115.16</v>
      </c>
      <c r="J70" s="29">
        <v>103.44</v>
      </c>
      <c r="K70" s="30">
        <f t="shared" si="25"/>
        <v>93.1</v>
      </c>
      <c r="L70" s="31">
        <f t="shared" si="26"/>
        <v>9.9961330239752552E-2</v>
      </c>
    </row>
    <row r="71" spans="1:12" ht="26.4" x14ac:dyDescent="0.25">
      <c r="A71" s="12" t="s">
        <v>74</v>
      </c>
      <c r="B71" s="37" t="s">
        <v>265</v>
      </c>
      <c r="C71" s="12" t="s">
        <v>198</v>
      </c>
      <c r="D71" s="20">
        <v>1</v>
      </c>
      <c r="E71" s="18">
        <f t="shared" si="0"/>
        <v>85.37</v>
      </c>
      <c r="F71" s="18">
        <f t="shared" si="1"/>
        <v>105.59</v>
      </c>
      <c r="G71" s="18">
        <f t="shared" si="2"/>
        <v>105.59</v>
      </c>
      <c r="J71" s="29">
        <v>94.85</v>
      </c>
      <c r="K71" s="30">
        <f t="shared" si="25"/>
        <v>85.37</v>
      </c>
      <c r="L71" s="31">
        <f t="shared" si="26"/>
        <v>9.9947285187137483E-2</v>
      </c>
    </row>
    <row r="72" spans="1:12" ht="26.4" x14ac:dyDescent="0.25">
      <c r="A72" s="12" t="s">
        <v>75</v>
      </c>
      <c r="B72" s="37" t="s">
        <v>266</v>
      </c>
      <c r="C72" s="12" t="s">
        <v>198</v>
      </c>
      <c r="D72" s="20">
        <v>1</v>
      </c>
      <c r="E72" s="18">
        <f t="shared" si="0"/>
        <v>83.84</v>
      </c>
      <c r="F72" s="18">
        <f t="shared" si="1"/>
        <v>103.7</v>
      </c>
      <c r="G72" s="18">
        <f t="shared" si="2"/>
        <v>103.7</v>
      </c>
      <c r="J72" s="29">
        <v>93.16</v>
      </c>
      <c r="K72" s="30">
        <f t="shared" si="25"/>
        <v>83.84</v>
      </c>
      <c r="L72" s="31">
        <f t="shared" si="26"/>
        <v>0.10004293688278224</v>
      </c>
    </row>
    <row r="73" spans="1:12" x14ac:dyDescent="0.25">
      <c r="A73" s="12" t="s">
        <v>76</v>
      </c>
      <c r="B73" s="37" t="s">
        <v>267</v>
      </c>
      <c r="C73" s="12" t="s">
        <v>198</v>
      </c>
      <c r="D73" s="20">
        <v>3</v>
      </c>
      <c r="E73" s="18">
        <f t="shared" ref="E73:E94" si="27">K73</f>
        <v>155.01</v>
      </c>
      <c r="F73" s="18">
        <f t="shared" ref="F73:F94" si="28">ROUND(E73*(1+$G$2),2)</f>
        <v>191.73</v>
      </c>
      <c r="G73" s="18">
        <f t="shared" ref="G73:G94" si="29">ROUND(F73*D73,2)</f>
        <v>575.19000000000005</v>
      </c>
      <c r="J73" s="29">
        <v>172.23</v>
      </c>
      <c r="K73" s="30">
        <f t="shared" si="25"/>
        <v>155.01</v>
      </c>
      <c r="L73" s="31">
        <f t="shared" si="26"/>
        <v>9.99825814318063E-2</v>
      </c>
    </row>
    <row r="74" spans="1:12" x14ac:dyDescent="0.25">
      <c r="A74" s="12" t="s">
        <v>77</v>
      </c>
      <c r="B74" s="37" t="s">
        <v>268</v>
      </c>
      <c r="C74" s="12" t="s">
        <v>198</v>
      </c>
      <c r="D74" s="20">
        <v>1</v>
      </c>
      <c r="E74" s="18">
        <f t="shared" si="27"/>
        <v>219.02</v>
      </c>
      <c r="F74" s="18">
        <f t="shared" si="28"/>
        <v>270.91000000000003</v>
      </c>
      <c r="G74" s="18">
        <f t="shared" si="29"/>
        <v>270.91000000000003</v>
      </c>
      <c r="J74" s="29">
        <v>243.36</v>
      </c>
      <c r="K74" s="30">
        <f t="shared" si="25"/>
        <v>219.02</v>
      </c>
      <c r="L74" s="31">
        <f t="shared" si="26"/>
        <v>0.1000164365548981</v>
      </c>
    </row>
    <row r="75" spans="1:12" ht="26.4" x14ac:dyDescent="0.25">
      <c r="A75" s="12" t="s">
        <v>78</v>
      </c>
      <c r="B75" s="37" t="s">
        <v>280</v>
      </c>
      <c r="C75" s="12" t="s">
        <v>199</v>
      </c>
      <c r="D75" s="20">
        <v>89.1</v>
      </c>
      <c r="E75" s="18">
        <f t="shared" si="27"/>
        <v>13.38</v>
      </c>
      <c r="F75" s="18">
        <f t="shared" si="28"/>
        <v>16.55</v>
      </c>
      <c r="G75" s="18">
        <f t="shared" si="29"/>
        <v>1474.61</v>
      </c>
      <c r="J75" s="29">
        <v>14.87</v>
      </c>
      <c r="K75" s="30">
        <f t="shared" si="25"/>
        <v>13.38</v>
      </c>
      <c r="L75" s="31">
        <f t="shared" si="26"/>
        <v>0.10020174848688625</v>
      </c>
    </row>
    <row r="76" spans="1:12" ht="26.4" x14ac:dyDescent="0.25">
      <c r="A76" s="12" t="s">
        <v>79</v>
      </c>
      <c r="B76" s="37" t="s">
        <v>281</v>
      </c>
      <c r="C76" s="12" t="s">
        <v>199</v>
      </c>
      <c r="D76" s="20">
        <v>56.8</v>
      </c>
      <c r="E76" s="18">
        <f t="shared" si="27"/>
        <v>8.99</v>
      </c>
      <c r="F76" s="18">
        <f t="shared" si="28"/>
        <v>11.12</v>
      </c>
      <c r="G76" s="18">
        <f t="shared" si="29"/>
        <v>631.62</v>
      </c>
      <c r="J76" s="29">
        <v>9.99</v>
      </c>
      <c r="K76" s="30">
        <f t="shared" si="25"/>
        <v>8.99</v>
      </c>
      <c r="L76" s="31">
        <f t="shared" si="26"/>
        <v>0.10010010010010009</v>
      </c>
    </row>
    <row r="77" spans="1:12" ht="39.6" x14ac:dyDescent="0.25">
      <c r="A77" s="12" t="s">
        <v>80</v>
      </c>
      <c r="B77" s="37" t="s">
        <v>269</v>
      </c>
      <c r="C77" s="12" t="s">
        <v>199</v>
      </c>
      <c r="D77" s="20">
        <v>4</v>
      </c>
      <c r="E77" s="18">
        <f t="shared" si="27"/>
        <v>25.25</v>
      </c>
      <c r="F77" s="18">
        <f t="shared" si="28"/>
        <v>31.23</v>
      </c>
      <c r="G77" s="18">
        <f t="shared" si="29"/>
        <v>124.92</v>
      </c>
      <c r="J77" s="29">
        <v>28.05</v>
      </c>
      <c r="K77" s="30">
        <f t="shared" si="25"/>
        <v>25.25</v>
      </c>
      <c r="L77" s="31">
        <f t="shared" si="26"/>
        <v>9.9821746880570439E-2</v>
      </c>
    </row>
    <row r="78" spans="1:12" x14ac:dyDescent="0.25">
      <c r="A78" s="12" t="s">
        <v>81</v>
      </c>
      <c r="B78" s="37" t="s">
        <v>270</v>
      </c>
      <c r="C78" s="12" t="s">
        <v>199</v>
      </c>
      <c r="D78" s="20">
        <v>3</v>
      </c>
      <c r="E78" s="18">
        <f t="shared" si="27"/>
        <v>11.75</v>
      </c>
      <c r="F78" s="18">
        <f t="shared" si="28"/>
        <v>14.53</v>
      </c>
      <c r="G78" s="18">
        <f t="shared" si="29"/>
        <v>43.59</v>
      </c>
      <c r="J78" s="29">
        <v>13.06</v>
      </c>
      <c r="K78" s="30">
        <f t="shared" si="25"/>
        <v>11.75</v>
      </c>
      <c r="L78" s="31">
        <f t="shared" si="26"/>
        <v>0.10030627871362943</v>
      </c>
    </row>
    <row r="79" spans="1:12" ht="39.6" x14ac:dyDescent="0.25">
      <c r="A79" s="12" t="s">
        <v>82</v>
      </c>
      <c r="B79" s="37" t="s">
        <v>271</v>
      </c>
      <c r="C79" s="12" t="s">
        <v>199</v>
      </c>
      <c r="D79" s="20">
        <v>12</v>
      </c>
      <c r="E79" s="18">
        <f t="shared" si="27"/>
        <v>205.75</v>
      </c>
      <c r="F79" s="18">
        <f t="shared" si="28"/>
        <v>254.49</v>
      </c>
      <c r="G79" s="18">
        <f t="shared" si="29"/>
        <v>3053.88</v>
      </c>
      <c r="J79" s="29">
        <v>228.61</v>
      </c>
      <c r="K79" s="30">
        <f t="shared" si="25"/>
        <v>205.75</v>
      </c>
      <c r="L79" s="31">
        <f t="shared" si="26"/>
        <v>9.9995625738156735E-2</v>
      </c>
    </row>
    <row r="80" spans="1:12" ht="39.6" x14ac:dyDescent="0.25">
      <c r="A80" s="12" t="s">
        <v>83</v>
      </c>
      <c r="B80" s="37" t="s">
        <v>272</v>
      </c>
      <c r="C80" s="12" t="s">
        <v>198</v>
      </c>
      <c r="D80" s="20">
        <v>6</v>
      </c>
      <c r="E80" s="18">
        <f t="shared" si="27"/>
        <v>1500.73</v>
      </c>
      <c r="F80" s="18">
        <f t="shared" si="28"/>
        <v>1856.25</v>
      </c>
      <c r="G80" s="18">
        <f t="shared" si="29"/>
        <v>11137.5</v>
      </c>
      <c r="J80" s="29">
        <v>1667.48</v>
      </c>
      <c r="K80" s="30">
        <f t="shared" si="25"/>
        <v>1500.73</v>
      </c>
      <c r="L80" s="31">
        <f t="shared" si="26"/>
        <v>0.10000119941468563</v>
      </c>
    </row>
    <row r="81" spans="1:12" ht="26.4" x14ac:dyDescent="0.25">
      <c r="A81" s="12" t="s">
        <v>84</v>
      </c>
      <c r="B81" s="37" t="s">
        <v>273</v>
      </c>
      <c r="C81" s="12" t="s">
        <v>198</v>
      </c>
      <c r="D81" s="20">
        <v>6</v>
      </c>
      <c r="E81" s="18">
        <f t="shared" si="27"/>
        <v>176.68</v>
      </c>
      <c r="F81" s="18">
        <f t="shared" si="28"/>
        <v>218.54</v>
      </c>
      <c r="G81" s="18">
        <f t="shared" si="29"/>
        <v>1311.24</v>
      </c>
      <c r="J81" s="29">
        <v>196.31</v>
      </c>
      <c r="K81" s="30">
        <f t="shared" si="25"/>
        <v>176.68</v>
      </c>
      <c r="L81" s="31">
        <f t="shared" si="26"/>
        <v>9.9994906015995089E-2</v>
      </c>
    </row>
    <row r="82" spans="1:12" ht="26.4" x14ac:dyDescent="0.25">
      <c r="A82" s="12" t="s">
        <v>85</v>
      </c>
      <c r="B82" s="37" t="s">
        <v>274</v>
      </c>
      <c r="C82" s="12" t="s">
        <v>198</v>
      </c>
      <c r="D82" s="20">
        <v>7</v>
      </c>
      <c r="E82" s="18">
        <f t="shared" si="27"/>
        <v>80.150000000000006</v>
      </c>
      <c r="F82" s="18">
        <f t="shared" si="28"/>
        <v>99.14</v>
      </c>
      <c r="G82" s="18">
        <f t="shared" si="29"/>
        <v>693.98</v>
      </c>
      <c r="J82" s="29">
        <v>89.06</v>
      </c>
      <c r="K82" s="30">
        <f t="shared" si="25"/>
        <v>80.150000000000006</v>
      </c>
      <c r="L82" s="31">
        <f t="shared" si="26"/>
        <v>0.1000449135414327</v>
      </c>
    </row>
    <row r="83" spans="1:12" ht="66" x14ac:dyDescent="0.25">
      <c r="A83" s="12" t="s">
        <v>86</v>
      </c>
      <c r="B83" s="37" t="s">
        <v>275</v>
      </c>
      <c r="C83" s="12" t="s">
        <v>198</v>
      </c>
      <c r="D83" s="20">
        <v>1</v>
      </c>
      <c r="E83" s="18">
        <f t="shared" si="27"/>
        <v>180.68</v>
      </c>
      <c r="F83" s="18">
        <f t="shared" si="28"/>
        <v>223.48</v>
      </c>
      <c r="G83" s="18">
        <f t="shared" si="29"/>
        <v>223.48</v>
      </c>
      <c r="J83" s="29">
        <v>200.76</v>
      </c>
      <c r="K83" s="30">
        <f t="shared" si="25"/>
        <v>180.68</v>
      </c>
      <c r="L83" s="31">
        <f t="shared" si="26"/>
        <v>0.10001992428770665</v>
      </c>
    </row>
    <row r="84" spans="1:12" ht="39.6" x14ac:dyDescent="0.25">
      <c r="A84" s="12" t="s">
        <v>87</v>
      </c>
      <c r="B84" s="37" t="s">
        <v>276</v>
      </c>
      <c r="C84" s="12" t="s">
        <v>198</v>
      </c>
      <c r="D84" s="20">
        <v>1</v>
      </c>
      <c r="E84" s="18">
        <f t="shared" si="27"/>
        <v>4.72</v>
      </c>
      <c r="F84" s="18">
        <f t="shared" si="28"/>
        <v>5.84</v>
      </c>
      <c r="G84" s="18">
        <f t="shared" si="29"/>
        <v>5.84</v>
      </c>
      <c r="J84" s="29">
        <v>5.24</v>
      </c>
      <c r="K84" s="30">
        <f t="shared" si="25"/>
        <v>4.72</v>
      </c>
      <c r="L84" s="31">
        <f t="shared" si="26"/>
        <v>9.9236641221374128E-2</v>
      </c>
    </row>
    <row r="85" spans="1:12" ht="39.6" x14ac:dyDescent="0.25">
      <c r="A85" s="12" t="s">
        <v>88</v>
      </c>
      <c r="B85" s="37" t="s">
        <v>277</v>
      </c>
      <c r="C85" s="12" t="s">
        <v>199</v>
      </c>
      <c r="D85" s="20">
        <v>355</v>
      </c>
      <c r="E85" s="18">
        <f t="shared" si="27"/>
        <v>4.03</v>
      </c>
      <c r="F85" s="18">
        <f t="shared" si="28"/>
        <v>4.9800000000000004</v>
      </c>
      <c r="G85" s="18">
        <f t="shared" si="29"/>
        <v>1767.9</v>
      </c>
      <c r="J85" s="29">
        <v>4.4800000000000004</v>
      </c>
      <c r="K85" s="30">
        <f t="shared" si="25"/>
        <v>4.03</v>
      </c>
      <c r="L85" s="31">
        <f t="shared" si="26"/>
        <v>0.1004464285714286</v>
      </c>
    </row>
    <row r="86" spans="1:12" ht="39.6" x14ac:dyDescent="0.25">
      <c r="A86" s="12" t="s">
        <v>89</v>
      </c>
      <c r="B86" s="37" t="s">
        <v>278</v>
      </c>
      <c r="C86" s="12" t="s">
        <v>199</v>
      </c>
      <c r="D86" s="20">
        <v>90</v>
      </c>
      <c r="E86" s="18">
        <f t="shared" si="27"/>
        <v>8.32</v>
      </c>
      <c r="F86" s="18">
        <f t="shared" si="28"/>
        <v>10.29</v>
      </c>
      <c r="G86" s="18">
        <f t="shared" si="29"/>
        <v>926.1</v>
      </c>
      <c r="J86" s="29">
        <v>9.24</v>
      </c>
      <c r="K86" s="30">
        <f t="shared" si="25"/>
        <v>8.32</v>
      </c>
      <c r="L86" s="31">
        <f t="shared" si="26"/>
        <v>9.9567099567099554E-2</v>
      </c>
    </row>
    <row r="87" spans="1:12" s="1" customFormat="1" x14ac:dyDescent="0.25">
      <c r="A87" s="10" t="s">
        <v>90</v>
      </c>
      <c r="B87" s="36" t="s">
        <v>191</v>
      </c>
      <c r="C87" s="10"/>
      <c r="D87" s="21"/>
      <c r="E87" s="17"/>
      <c r="F87" s="17"/>
      <c r="G87" s="17">
        <f>SUM(G88:G94)</f>
        <v>41137.93</v>
      </c>
      <c r="I87" s="85"/>
    </row>
    <row r="88" spans="1:12" ht="26.4" x14ac:dyDescent="0.25">
      <c r="A88" s="12" t="s">
        <v>91</v>
      </c>
      <c r="B88" s="37" t="s">
        <v>284</v>
      </c>
      <c r="C88" s="12" t="s">
        <v>197</v>
      </c>
      <c r="D88" s="20">
        <v>155.04</v>
      </c>
      <c r="E88" s="18">
        <f t="shared" si="27"/>
        <v>72.88</v>
      </c>
      <c r="F88" s="18">
        <f t="shared" si="28"/>
        <v>90.15</v>
      </c>
      <c r="G88" s="18">
        <f t="shared" si="29"/>
        <v>13976.86</v>
      </c>
      <c r="J88" s="29">
        <v>80.98</v>
      </c>
      <c r="K88" s="30">
        <f t="shared" ref="K88" si="30">IF(J88="","",ROUND(J88*(1-$K$5-I88),2))</f>
        <v>72.88</v>
      </c>
      <c r="L88" s="31">
        <f t="shared" ref="L88" si="31">IF(J88="","",(J88-K88)/J88)</f>
        <v>0.10002469745616212</v>
      </c>
    </row>
    <row r="89" spans="1:12" ht="26.4" x14ac:dyDescent="0.25">
      <c r="A89" s="12" t="s">
        <v>92</v>
      </c>
      <c r="B89" s="37" t="s">
        <v>285</v>
      </c>
      <c r="C89" s="12" t="s">
        <v>198</v>
      </c>
      <c r="D89" s="20">
        <v>1</v>
      </c>
      <c r="E89" s="18">
        <f t="shared" si="27"/>
        <v>185.18</v>
      </c>
      <c r="F89" s="18">
        <f t="shared" si="28"/>
        <v>229.05</v>
      </c>
      <c r="G89" s="18">
        <f t="shared" si="29"/>
        <v>229.05</v>
      </c>
      <c r="J89" s="29">
        <v>205.75</v>
      </c>
      <c r="K89" s="30">
        <f t="shared" ref="K89:K94" si="32">IF(J89="","",ROUND(J89*(1-$K$5-I89),2))</f>
        <v>185.18</v>
      </c>
      <c r="L89" s="31">
        <f t="shared" ref="L89:L94" si="33">IF(J89="","",(J89-K89)/J89)</f>
        <v>9.9975698663426454E-2</v>
      </c>
    </row>
    <row r="90" spans="1:12" ht="52.8" x14ac:dyDescent="0.25">
      <c r="A90" s="12" t="s">
        <v>93</v>
      </c>
      <c r="B90" s="37" t="s">
        <v>286</v>
      </c>
      <c r="C90" s="12" t="s">
        <v>197</v>
      </c>
      <c r="D90" s="20">
        <v>0.48</v>
      </c>
      <c r="E90" s="18">
        <f t="shared" si="27"/>
        <v>111.37</v>
      </c>
      <c r="F90" s="18">
        <f t="shared" si="28"/>
        <v>137.75</v>
      </c>
      <c r="G90" s="18">
        <f t="shared" si="29"/>
        <v>66.12</v>
      </c>
      <c r="J90" s="29">
        <v>123.74</v>
      </c>
      <c r="K90" s="30">
        <f t="shared" si="32"/>
        <v>111.37</v>
      </c>
      <c r="L90" s="31">
        <f t="shared" si="33"/>
        <v>9.9967674155487241E-2</v>
      </c>
    </row>
    <row r="91" spans="1:12" ht="39.6" x14ac:dyDescent="0.25">
      <c r="A91" s="12" t="s">
        <v>94</v>
      </c>
      <c r="B91" s="37" t="s">
        <v>287</v>
      </c>
      <c r="C91" s="12" t="s">
        <v>201</v>
      </c>
      <c r="D91" s="20">
        <v>19.2</v>
      </c>
      <c r="E91" s="18">
        <f t="shared" si="27"/>
        <v>728.95</v>
      </c>
      <c r="F91" s="18">
        <f t="shared" si="28"/>
        <v>901.64</v>
      </c>
      <c r="G91" s="18">
        <f t="shared" si="29"/>
        <v>17311.490000000002</v>
      </c>
      <c r="J91" s="29">
        <v>809.94</v>
      </c>
      <c r="K91" s="30">
        <f t="shared" si="32"/>
        <v>728.95</v>
      </c>
      <c r="L91" s="31">
        <f t="shared" si="33"/>
        <v>9.9995061362570067E-2</v>
      </c>
    </row>
    <row r="92" spans="1:12" ht="52.8" x14ac:dyDescent="0.25">
      <c r="A92" s="12" t="s">
        <v>95</v>
      </c>
      <c r="B92" s="37" t="s">
        <v>288</v>
      </c>
      <c r="C92" s="12" t="s">
        <v>199</v>
      </c>
      <c r="D92" s="20">
        <v>109.75</v>
      </c>
      <c r="E92" s="18">
        <f t="shared" si="27"/>
        <v>63.19</v>
      </c>
      <c r="F92" s="18">
        <f t="shared" si="28"/>
        <v>78.16</v>
      </c>
      <c r="G92" s="18">
        <f t="shared" si="29"/>
        <v>8578.06</v>
      </c>
      <c r="J92" s="29">
        <v>70.209999999999994</v>
      </c>
      <c r="K92" s="30">
        <f t="shared" si="32"/>
        <v>63.19</v>
      </c>
      <c r="L92" s="31">
        <f t="shared" si="33"/>
        <v>9.9985757014670232E-2</v>
      </c>
    </row>
    <row r="93" spans="1:12" ht="26.4" x14ac:dyDescent="0.25">
      <c r="A93" s="12" t="s">
        <v>96</v>
      </c>
      <c r="B93" s="37" t="s">
        <v>289</v>
      </c>
      <c r="C93" s="12" t="s">
        <v>201</v>
      </c>
      <c r="D93" s="20">
        <v>28.81</v>
      </c>
      <c r="E93" s="18">
        <f t="shared" si="27"/>
        <v>18.649999999999999</v>
      </c>
      <c r="F93" s="18">
        <f t="shared" si="28"/>
        <v>23.07</v>
      </c>
      <c r="G93" s="18">
        <f t="shared" si="29"/>
        <v>664.65</v>
      </c>
      <c r="J93" s="29">
        <v>20.72</v>
      </c>
      <c r="K93" s="30">
        <f t="shared" si="32"/>
        <v>18.649999999999999</v>
      </c>
      <c r="L93" s="31">
        <f t="shared" si="33"/>
        <v>9.9903474903474926E-2</v>
      </c>
    </row>
    <row r="94" spans="1:12" x14ac:dyDescent="0.25">
      <c r="A94" s="12" t="s">
        <v>97</v>
      </c>
      <c r="B94" s="37" t="s">
        <v>290</v>
      </c>
      <c r="C94" s="12" t="s">
        <v>198</v>
      </c>
      <c r="D94" s="20">
        <v>1</v>
      </c>
      <c r="E94" s="18">
        <f t="shared" si="27"/>
        <v>252</v>
      </c>
      <c r="F94" s="18">
        <f t="shared" si="28"/>
        <v>311.7</v>
      </c>
      <c r="G94" s="18">
        <f t="shared" si="29"/>
        <v>311.7</v>
      </c>
      <c r="J94" s="29">
        <v>280</v>
      </c>
      <c r="K94" s="30">
        <f t="shared" si="32"/>
        <v>252</v>
      </c>
      <c r="L94" s="31">
        <f t="shared" si="33"/>
        <v>0.1</v>
      </c>
    </row>
    <row r="95" spans="1:12" s="1" customFormat="1" hidden="1" x14ac:dyDescent="0.25">
      <c r="A95" s="8">
        <v>2</v>
      </c>
      <c r="B95" s="35" t="s">
        <v>192</v>
      </c>
      <c r="C95" s="8"/>
      <c r="D95" s="22"/>
      <c r="E95" s="16"/>
      <c r="F95" s="16"/>
      <c r="G95" s="16">
        <f>SUM(G96,G102,G107,G123,G130,G142,G158,G164)</f>
        <v>436015.94</v>
      </c>
      <c r="I95" s="85"/>
    </row>
    <row r="96" spans="1:12" s="1" customFormat="1" hidden="1" x14ac:dyDescent="0.25">
      <c r="A96" s="10" t="s">
        <v>98</v>
      </c>
      <c r="B96" s="36" t="s">
        <v>11</v>
      </c>
      <c r="C96" s="10"/>
      <c r="D96" s="21"/>
      <c r="E96" s="17"/>
      <c r="F96" s="17"/>
      <c r="G96" s="17">
        <f>SUM(G97:G101)</f>
        <v>26384.32</v>
      </c>
      <c r="I96" s="85"/>
    </row>
    <row r="97" spans="1:12" ht="66" hidden="1" x14ac:dyDescent="0.25">
      <c r="A97" s="12" t="s">
        <v>99</v>
      </c>
      <c r="B97" s="37" t="s">
        <v>9</v>
      </c>
      <c r="C97" s="12" t="s">
        <v>197</v>
      </c>
      <c r="D97" s="20">
        <v>4.5</v>
      </c>
      <c r="E97" s="18">
        <f t="shared" ref="E97:E161" si="34">K97</f>
        <v>268.08999999999997</v>
      </c>
      <c r="F97" s="18">
        <f t="shared" ref="F97:F161" si="35">ROUND(E97*(1+$G$2),2)</f>
        <v>331.6</v>
      </c>
      <c r="G97" s="18">
        <f t="shared" ref="G97:G161" si="36">ROUND(F97*D97,2)</f>
        <v>1492.2</v>
      </c>
      <c r="J97" s="29">
        <v>297.88</v>
      </c>
      <c r="K97" s="30">
        <f t="shared" ref="K97" si="37">IF(J97="","",ROUND(J97*(1-$K$5-I97),2))</f>
        <v>268.08999999999997</v>
      </c>
      <c r="L97" s="31">
        <f t="shared" ref="L97" si="38">IF(J97="","",(J97-K97)/J97)</f>
        <v>0.10000671411306573</v>
      </c>
    </row>
    <row r="98" spans="1:12" ht="26.4" hidden="1" x14ac:dyDescent="0.25">
      <c r="A98" s="12" t="s">
        <v>100</v>
      </c>
      <c r="B98" s="37" t="s">
        <v>211</v>
      </c>
      <c r="C98" s="12" t="s">
        <v>199</v>
      </c>
      <c r="D98" s="20">
        <v>124.4</v>
      </c>
      <c r="E98" s="18">
        <f t="shared" si="34"/>
        <v>94.29</v>
      </c>
      <c r="F98" s="18">
        <f t="shared" si="35"/>
        <v>116.63</v>
      </c>
      <c r="G98" s="18">
        <f t="shared" si="36"/>
        <v>14508.77</v>
      </c>
      <c r="J98" s="29">
        <v>104.77</v>
      </c>
      <c r="K98" s="30">
        <f t="shared" ref="K98:K100" si="39">IF(J98="","",ROUND(J98*(1-$K$5-I98),2))</f>
        <v>94.29</v>
      </c>
      <c r="L98" s="31">
        <f t="shared" ref="L98:L100" si="40">IF(J98="","",(J98-K98)/J98)</f>
        <v>0.10002863415099733</v>
      </c>
    </row>
    <row r="99" spans="1:12" ht="26.4" hidden="1" x14ac:dyDescent="0.25">
      <c r="A99" s="12" t="s">
        <v>101</v>
      </c>
      <c r="B99" s="37" t="s">
        <v>222</v>
      </c>
      <c r="C99" s="12" t="s">
        <v>199</v>
      </c>
      <c r="D99" s="20">
        <v>116.4</v>
      </c>
      <c r="E99" s="18">
        <f t="shared" si="34"/>
        <v>60.33</v>
      </c>
      <c r="F99" s="18">
        <f t="shared" si="35"/>
        <v>74.62</v>
      </c>
      <c r="G99" s="18">
        <f t="shared" si="36"/>
        <v>8685.77</v>
      </c>
      <c r="J99" s="29">
        <v>67.03</v>
      </c>
      <c r="K99" s="30">
        <f t="shared" si="39"/>
        <v>60.33</v>
      </c>
      <c r="L99" s="31">
        <f t="shared" si="40"/>
        <v>9.9955243920632597E-2</v>
      </c>
    </row>
    <row r="100" spans="1:12" ht="52.8" hidden="1" x14ac:dyDescent="0.25">
      <c r="A100" s="12" t="s">
        <v>102</v>
      </c>
      <c r="B100" s="37" t="s">
        <v>213</v>
      </c>
      <c r="C100" s="12" t="s">
        <v>198</v>
      </c>
      <c r="D100" s="20">
        <v>1</v>
      </c>
      <c r="E100" s="18">
        <f t="shared" si="34"/>
        <v>338.72</v>
      </c>
      <c r="F100" s="18">
        <f t="shared" si="35"/>
        <v>418.96</v>
      </c>
      <c r="G100" s="18">
        <f t="shared" si="36"/>
        <v>418.96</v>
      </c>
      <c r="J100" s="29">
        <v>376.36</v>
      </c>
      <c r="K100" s="30">
        <f t="shared" si="39"/>
        <v>338.72</v>
      </c>
      <c r="L100" s="31">
        <f t="shared" si="40"/>
        <v>0.10001062812201079</v>
      </c>
    </row>
    <row r="101" spans="1:12" ht="52.8" hidden="1" x14ac:dyDescent="0.25">
      <c r="A101" s="12" t="s">
        <v>206</v>
      </c>
      <c r="B101" s="37" t="s">
        <v>212</v>
      </c>
      <c r="C101" s="12" t="s">
        <v>198</v>
      </c>
      <c r="D101" s="20">
        <v>1</v>
      </c>
      <c r="E101" s="18">
        <f t="shared" ref="E101" si="41">K101</f>
        <v>1033.73</v>
      </c>
      <c r="F101" s="18">
        <f t="shared" ref="F101" si="42">ROUND(E101*(1+$G$2),2)</f>
        <v>1278.6199999999999</v>
      </c>
      <c r="G101" s="18">
        <f t="shared" ref="G101" si="43">ROUND(F101*D101,2)</f>
        <v>1278.6199999999999</v>
      </c>
      <c r="J101" s="29">
        <v>1148.5899999999999</v>
      </c>
      <c r="K101" s="30">
        <f t="shared" ref="K101" si="44">IF(J101="","",ROUND(J101*(1-$K$5-I101),2))</f>
        <v>1033.73</v>
      </c>
      <c r="L101" s="31">
        <f t="shared" ref="L101" si="45">IF(J101="","",(J101-K101)/J101)</f>
        <v>0.1000008706326887</v>
      </c>
    </row>
    <row r="102" spans="1:12" s="1" customFormat="1" hidden="1" x14ac:dyDescent="0.25">
      <c r="A102" s="10" t="s">
        <v>103</v>
      </c>
      <c r="B102" s="36" t="s">
        <v>185</v>
      </c>
      <c r="C102" s="10"/>
      <c r="D102" s="21"/>
      <c r="E102" s="17"/>
      <c r="F102" s="17"/>
      <c r="G102" s="17">
        <f>SUM(G103:G106)</f>
        <v>36540.300000000003</v>
      </c>
      <c r="I102" s="85"/>
    </row>
    <row r="103" spans="1:12" hidden="1" x14ac:dyDescent="0.25">
      <c r="A103" s="12" t="s">
        <v>104</v>
      </c>
      <c r="B103" s="37" t="s">
        <v>185</v>
      </c>
      <c r="C103" s="12" t="s">
        <v>198</v>
      </c>
      <c r="D103" s="20">
        <v>1</v>
      </c>
      <c r="E103" s="18">
        <f t="shared" si="34"/>
        <v>23958.799999999999</v>
      </c>
      <c r="F103" s="18">
        <f t="shared" si="35"/>
        <v>29634.639999999999</v>
      </c>
      <c r="G103" s="18">
        <f t="shared" si="36"/>
        <v>29634.639999999999</v>
      </c>
      <c r="J103" s="29">
        <v>26620.89</v>
      </c>
      <c r="K103" s="30">
        <f t="shared" ref="K103" si="46">IF(J103="","",ROUND(J103*(1-$K$5-I103),2))</f>
        <v>23958.799999999999</v>
      </c>
      <c r="L103" s="31">
        <f t="shared" ref="L103" si="47">IF(J103="","",(J103-K103)/J103)</f>
        <v>0.10000003756448414</v>
      </c>
    </row>
    <row r="104" spans="1:12" ht="39.6" hidden="1" x14ac:dyDescent="0.25">
      <c r="A104" s="12" t="s">
        <v>105</v>
      </c>
      <c r="B104" s="37" t="s">
        <v>214</v>
      </c>
      <c r="C104" s="12" t="s">
        <v>200</v>
      </c>
      <c r="D104" s="20">
        <v>3</v>
      </c>
      <c r="E104" s="18">
        <f t="shared" si="34"/>
        <v>674.64</v>
      </c>
      <c r="F104" s="18">
        <f t="shared" si="35"/>
        <v>834.46</v>
      </c>
      <c r="G104" s="18">
        <f t="shared" si="36"/>
        <v>2503.38</v>
      </c>
      <c r="J104" s="29">
        <v>749.6</v>
      </c>
      <c r="K104" s="30">
        <f t="shared" ref="K104:K106" si="48">IF(J104="","",ROUND(J104*(1-$K$5-I104),2))</f>
        <v>674.64</v>
      </c>
      <c r="L104" s="31">
        <f t="shared" ref="L104:L106" si="49">IF(J104="","",(J104-K104)/J104)</f>
        <v>0.10000000000000005</v>
      </c>
    </row>
    <row r="105" spans="1:12" ht="39.6" hidden="1" x14ac:dyDescent="0.25">
      <c r="A105" s="12" t="s">
        <v>106</v>
      </c>
      <c r="B105" s="37" t="s">
        <v>215</v>
      </c>
      <c r="C105" s="12" t="s">
        <v>200</v>
      </c>
      <c r="D105" s="20">
        <v>3</v>
      </c>
      <c r="E105" s="18">
        <f t="shared" si="34"/>
        <v>980.49</v>
      </c>
      <c r="F105" s="18">
        <f t="shared" si="35"/>
        <v>1212.77</v>
      </c>
      <c r="G105" s="18">
        <f t="shared" si="36"/>
        <v>3638.31</v>
      </c>
      <c r="J105" s="29">
        <v>1089.43</v>
      </c>
      <c r="K105" s="30">
        <f t="shared" si="48"/>
        <v>980.49</v>
      </c>
      <c r="L105" s="31">
        <f t="shared" si="49"/>
        <v>9.9997246266396236E-2</v>
      </c>
    </row>
    <row r="106" spans="1:12" ht="39.6" hidden="1" x14ac:dyDescent="0.25">
      <c r="A106" s="12" t="s">
        <v>107</v>
      </c>
      <c r="B106" s="37" t="s">
        <v>221</v>
      </c>
      <c r="C106" s="12" t="s">
        <v>198</v>
      </c>
      <c r="D106" s="20">
        <v>1</v>
      </c>
      <c r="E106" s="18">
        <f t="shared" si="34"/>
        <v>617.65</v>
      </c>
      <c r="F106" s="18">
        <f t="shared" si="35"/>
        <v>763.97</v>
      </c>
      <c r="G106" s="18">
        <f t="shared" si="36"/>
        <v>763.97</v>
      </c>
      <c r="J106" s="29">
        <v>686.28</v>
      </c>
      <c r="K106" s="30">
        <f t="shared" si="48"/>
        <v>617.65</v>
      </c>
      <c r="L106" s="31">
        <f t="shared" si="49"/>
        <v>0.10000291426240018</v>
      </c>
    </row>
    <row r="107" spans="1:12" s="1" customFormat="1" hidden="1" x14ac:dyDescent="0.25">
      <c r="A107" s="10" t="s">
        <v>108</v>
      </c>
      <c r="B107" s="36" t="s">
        <v>188</v>
      </c>
      <c r="C107" s="10"/>
      <c r="D107" s="21"/>
      <c r="E107" s="17"/>
      <c r="F107" s="17"/>
      <c r="G107" s="17">
        <f>SUM(G108:G122)</f>
        <v>109023.86000000002</v>
      </c>
      <c r="I107" s="85"/>
    </row>
    <row r="108" spans="1:12" ht="52.8" hidden="1" x14ac:dyDescent="0.25">
      <c r="A108" s="12" t="s">
        <v>109</v>
      </c>
      <c r="B108" s="37" t="s">
        <v>238</v>
      </c>
      <c r="C108" s="12" t="s">
        <v>197</v>
      </c>
      <c r="D108" s="20">
        <v>393.98</v>
      </c>
      <c r="E108" s="18">
        <f t="shared" si="34"/>
        <v>170.64</v>
      </c>
      <c r="F108" s="18">
        <f t="shared" si="35"/>
        <v>211.06</v>
      </c>
      <c r="G108" s="18">
        <f t="shared" si="36"/>
        <v>83153.42</v>
      </c>
      <c r="I108" s="84">
        <v>0.18</v>
      </c>
      <c r="J108" s="29">
        <v>237</v>
      </c>
      <c r="K108" s="30">
        <f t="shared" ref="K108" si="50">IF(J108="","",ROUND(J108*(1-$K$5-I108),2))</f>
        <v>170.64</v>
      </c>
      <c r="L108" s="31">
        <f t="shared" ref="L108" si="51">IF(J108="","",(J108-K108)/J108)</f>
        <v>0.28000000000000008</v>
      </c>
    </row>
    <row r="109" spans="1:12" ht="39.6" hidden="1" x14ac:dyDescent="0.25">
      <c r="A109" s="12" t="s">
        <v>110</v>
      </c>
      <c r="B109" s="37" t="s">
        <v>239</v>
      </c>
      <c r="C109" s="12" t="s">
        <v>198</v>
      </c>
      <c r="D109" s="20">
        <v>2</v>
      </c>
      <c r="E109" s="18">
        <f t="shared" si="34"/>
        <v>776.45</v>
      </c>
      <c r="F109" s="18">
        <f t="shared" si="35"/>
        <v>960.39</v>
      </c>
      <c r="G109" s="18">
        <f t="shared" si="36"/>
        <v>1920.78</v>
      </c>
      <c r="J109" s="29">
        <v>862.72</v>
      </c>
      <c r="K109" s="30">
        <f t="shared" ref="K109:K122" si="52">IF(J109="","",ROUND(J109*(1-$K$5-I109),2))</f>
        <v>776.45</v>
      </c>
      <c r="L109" s="31">
        <f t="shared" ref="L109:L122" si="53">IF(J109="","",(J109-K109)/J109)</f>
        <v>9.9997681750741821E-2</v>
      </c>
    </row>
    <row r="110" spans="1:12" ht="26.4" hidden="1" x14ac:dyDescent="0.25">
      <c r="A110" s="12" t="s">
        <v>111</v>
      </c>
      <c r="B110" s="37" t="s">
        <v>240</v>
      </c>
      <c r="C110" s="12" t="s">
        <v>201</v>
      </c>
      <c r="D110" s="20">
        <v>4.41</v>
      </c>
      <c r="E110" s="18">
        <f t="shared" si="34"/>
        <v>79.75</v>
      </c>
      <c r="F110" s="18">
        <f t="shared" si="35"/>
        <v>98.64</v>
      </c>
      <c r="G110" s="18">
        <f t="shared" si="36"/>
        <v>435</v>
      </c>
      <c r="J110" s="29">
        <v>88.61</v>
      </c>
      <c r="K110" s="30">
        <f t="shared" si="52"/>
        <v>79.75</v>
      </c>
      <c r="L110" s="31">
        <f t="shared" si="53"/>
        <v>9.9988714592032499E-2</v>
      </c>
    </row>
    <row r="111" spans="1:12" ht="39.6" hidden="1" x14ac:dyDescent="0.25">
      <c r="A111" s="12" t="s">
        <v>112</v>
      </c>
      <c r="B111" s="37" t="s">
        <v>241</v>
      </c>
      <c r="C111" s="12" t="s">
        <v>197</v>
      </c>
      <c r="D111" s="20">
        <v>19.440000000000001</v>
      </c>
      <c r="E111" s="18">
        <f t="shared" si="34"/>
        <v>96.39</v>
      </c>
      <c r="F111" s="18">
        <f t="shared" si="35"/>
        <v>119.22</v>
      </c>
      <c r="G111" s="18">
        <f t="shared" si="36"/>
        <v>2317.64</v>
      </c>
      <c r="J111" s="29">
        <v>107.1</v>
      </c>
      <c r="K111" s="30">
        <f t="shared" si="52"/>
        <v>96.39</v>
      </c>
      <c r="L111" s="31">
        <f t="shared" si="53"/>
        <v>9.999999999999995E-2</v>
      </c>
    </row>
    <row r="112" spans="1:12" ht="26.4" hidden="1" x14ac:dyDescent="0.25">
      <c r="A112" s="12" t="s">
        <v>113</v>
      </c>
      <c r="B112" s="37" t="s">
        <v>242</v>
      </c>
      <c r="C112" s="12" t="s">
        <v>201</v>
      </c>
      <c r="D112" s="20">
        <v>2.92</v>
      </c>
      <c r="E112" s="18">
        <f t="shared" si="34"/>
        <v>674.99</v>
      </c>
      <c r="F112" s="18">
        <f t="shared" si="35"/>
        <v>834.9</v>
      </c>
      <c r="G112" s="18">
        <f t="shared" si="36"/>
        <v>2437.91</v>
      </c>
      <c r="J112" s="29">
        <v>749.99</v>
      </c>
      <c r="K112" s="30">
        <f t="shared" si="52"/>
        <v>674.99</v>
      </c>
      <c r="L112" s="31">
        <f t="shared" si="53"/>
        <v>0.10000133335111135</v>
      </c>
    </row>
    <row r="113" spans="1:12" ht="39.6" hidden="1" x14ac:dyDescent="0.25">
      <c r="A113" s="12" t="s">
        <v>114</v>
      </c>
      <c r="B113" s="37" t="s">
        <v>243</v>
      </c>
      <c r="C113" s="12" t="s">
        <v>199</v>
      </c>
      <c r="D113" s="20">
        <v>64</v>
      </c>
      <c r="E113" s="18">
        <f t="shared" si="34"/>
        <v>60.81</v>
      </c>
      <c r="F113" s="18">
        <f t="shared" si="35"/>
        <v>75.22</v>
      </c>
      <c r="G113" s="18">
        <f t="shared" si="36"/>
        <v>4814.08</v>
      </c>
      <c r="J113" s="29">
        <v>67.569999999999993</v>
      </c>
      <c r="K113" s="30">
        <f t="shared" si="52"/>
        <v>60.81</v>
      </c>
      <c r="L113" s="31">
        <f t="shared" si="53"/>
        <v>0.10004439840165742</v>
      </c>
    </row>
    <row r="114" spans="1:12" ht="26.4" hidden="1" x14ac:dyDescent="0.25">
      <c r="A114" s="12" t="s">
        <v>115</v>
      </c>
      <c r="B114" s="37" t="s">
        <v>244</v>
      </c>
      <c r="C114" s="12" t="s">
        <v>201</v>
      </c>
      <c r="D114" s="20">
        <v>0.32</v>
      </c>
      <c r="E114" s="18">
        <f t="shared" si="34"/>
        <v>570.47</v>
      </c>
      <c r="F114" s="18">
        <f t="shared" si="35"/>
        <v>705.61</v>
      </c>
      <c r="G114" s="18">
        <f t="shared" si="36"/>
        <v>225.8</v>
      </c>
      <c r="J114" s="29">
        <v>633.86</v>
      </c>
      <c r="K114" s="30">
        <f t="shared" si="52"/>
        <v>570.47</v>
      </c>
      <c r="L114" s="31">
        <f t="shared" si="53"/>
        <v>0.10000631054175999</v>
      </c>
    </row>
    <row r="115" spans="1:12" ht="26.4" hidden="1" x14ac:dyDescent="0.25">
      <c r="A115" s="12" t="s">
        <v>116</v>
      </c>
      <c r="B115" s="37" t="s">
        <v>245</v>
      </c>
      <c r="C115" s="12" t="s">
        <v>207</v>
      </c>
      <c r="D115" s="20">
        <v>183.58</v>
      </c>
      <c r="E115" s="18">
        <f t="shared" si="34"/>
        <v>13.72</v>
      </c>
      <c r="F115" s="18">
        <f t="shared" si="35"/>
        <v>16.97</v>
      </c>
      <c r="G115" s="18">
        <f t="shared" si="36"/>
        <v>3115.35</v>
      </c>
      <c r="J115" s="29">
        <v>15.24</v>
      </c>
      <c r="K115" s="30">
        <f t="shared" si="52"/>
        <v>13.72</v>
      </c>
      <c r="L115" s="31">
        <f t="shared" si="53"/>
        <v>9.9737532808398921E-2</v>
      </c>
    </row>
    <row r="116" spans="1:12" ht="26.4" hidden="1" x14ac:dyDescent="0.25">
      <c r="A116" s="12" t="s">
        <v>117</v>
      </c>
      <c r="B116" s="37" t="s">
        <v>246</v>
      </c>
      <c r="C116" s="12" t="s">
        <v>207</v>
      </c>
      <c r="D116" s="20">
        <v>133.71</v>
      </c>
      <c r="E116" s="18">
        <f t="shared" si="34"/>
        <v>11.98</v>
      </c>
      <c r="F116" s="18">
        <f t="shared" si="35"/>
        <v>14.82</v>
      </c>
      <c r="G116" s="18">
        <f t="shared" si="36"/>
        <v>1981.58</v>
      </c>
      <c r="J116" s="29">
        <v>13.31</v>
      </c>
      <c r="K116" s="30">
        <f t="shared" si="52"/>
        <v>11.98</v>
      </c>
      <c r="L116" s="31">
        <f t="shared" si="53"/>
        <v>9.9924868519909837E-2</v>
      </c>
    </row>
    <row r="117" spans="1:12" ht="26.4" hidden="1" x14ac:dyDescent="0.25">
      <c r="A117" s="12" t="s">
        <v>118</v>
      </c>
      <c r="B117" s="37" t="s">
        <v>247</v>
      </c>
      <c r="C117" s="12" t="s">
        <v>207</v>
      </c>
      <c r="D117" s="20">
        <v>44.52</v>
      </c>
      <c r="E117" s="18">
        <f t="shared" si="34"/>
        <v>14.56</v>
      </c>
      <c r="F117" s="18">
        <f t="shared" si="35"/>
        <v>18.010000000000002</v>
      </c>
      <c r="G117" s="18">
        <f t="shared" si="36"/>
        <v>801.81</v>
      </c>
      <c r="J117" s="29">
        <v>16.18</v>
      </c>
      <c r="K117" s="30">
        <f t="shared" si="52"/>
        <v>14.56</v>
      </c>
      <c r="L117" s="31">
        <f t="shared" si="53"/>
        <v>0.10012360939431392</v>
      </c>
    </row>
    <row r="118" spans="1:12" ht="39.6" hidden="1" x14ac:dyDescent="0.25">
      <c r="A118" s="12" t="s">
        <v>119</v>
      </c>
      <c r="B118" s="37" t="s">
        <v>248</v>
      </c>
      <c r="C118" s="12" t="s">
        <v>197</v>
      </c>
      <c r="D118" s="20">
        <v>132.53</v>
      </c>
      <c r="E118" s="18">
        <f t="shared" si="34"/>
        <v>9.65</v>
      </c>
      <c r="F118" s="18">
        <f t="shared" si="35"/>
        <v>11.94</v>
      </c>
      <c r="G118" s="18">
        <f t="shared" si="36"/>
        <v>1582.41</v>
      </c>
      <c r="J118" s="29">
        <v>10.72</v>
      </c>
      <c r="K118" s="30">
        <f t="shared" si="52"/>
        <v>9.65</v>
      </c>
      <c r="L118" s="31">
        <f t="shared" si="53"/>
        <v>9.981343283582092E-2</v>
      </c>
    </row>
    <row r="119" spans="1:12" ht="39.6" hidden="1" x14ac:dyDescent="0.25">
      <c r="A119" s="12" t="s">
        <v>120</v>
      </c>
      <c r="B119" s="37" t="s">
        <v>249</v>
      </c>
      <c r="C119" s="12" t="s">
        <v>197</v>
      </c>
      <c r="D119" s="20">
        <v>132.53</v>
      </c>
      <c r="E119" s="18">
        <f t="shared" si="34"/>
        <v>21.55</v>
      </c>
      <c r="F119" s="18">
        <f t="shared" si="35"/>
        <v>26.66</v>
      </c>
      <c r="G119" s="18">
        <f t="shared" si="36"/>
        <v>3533.25</v>
      </c>
      <c r="J119" s="29">
        <v>23.94</v>
      </c>
      <c r="K119" s="30">
        <f t="shared" si="52"/>
        <v>21.55</v>
      </c>
      <c r="L119" s="31">
        <f t="shared" si="53"/>
        <v>9.9832915622389329E-2</v>
      </c>
    </row>
    <row r="120" spans="1:12" hidden="1" x14ac:dyDescent="0.25">
      <c r="A120" s="12" t="s">
        <v>121</v>
      </c>
      <c r="B120" s="37" t="s">
        <v>250</v>
      </c>
      <c r="C120" s="12" t="s">
        <v>201</v>
      </c>
      <c r="D120" s="20">
        <v>1.49</v>
      </c>
      <c r="E120" s="18">
        <f t="shared" si="34"/>
        <v>40.71</v>
      </c>
      <c r="F120" s="18">
        <f t="shared" si="35"/>
        <v>50.35</v>
      </c>
      <c r="G120" s="18">
        <f t="shared" si="36"/>
        <v>75.02</v>
      </c>
      <c r="J120" s="29">
        <v>45.23</v>
      </c>
      <c r="K120" s="30">
        <f t="shared" si="52"/>
        <v>40.71</v>
      </c>
      <c r="L120" s="31">
        <f t="shared" si="53"/>
        <v>9.993367234136627E-2</v>
      </c>
    </row>
    <row r="121" spans="1:12" ht="52.8" hidden="1" x14ac:dyDescent="0.25">
      <c r="A121" s="12" t="s">
        <v>122</v>
      </c>
      <c r="B121" s="37" t="s">
        <v>251</v>
      </c>
      <c r="C121" s="12" t="s">
        <v>208</v>
      </c>
      <c r="D121" s="20">
        <v>15</v>
      </c>
      <c r="E121" s="18">
        <f t="shared" si="34"/>
        <v>18</v>
      </c>
      <c r="F121" s="18">
        <f t="shared" si="35"/>
        <v>22.26</v>
      </c>
      <c r="G121" s="18">
        <f t="shared" si="36"/>
        <v>333.9</v>
      </c>
      <c r="J121" s="29">
        <v>20</v>
      </c>
      <c r="K121" s="30">
        <f t="shared" si="52"/>
        <v>18</v>
      </c>
      <c r="L121" s="31">
        <f t="shared" si="53"/>
        <v>0.1</v>
      </c>
    </row>
    <row r="122" spans="1:12" ht="26.4" hidden="1" x14ac:dyDescent="0.25">
      <c r="A122" s="12" t="s">
        <v>123</v>
      </c>
      <c r="B122" s="37" t="s">
        <v>252</v>
      </c>
      <c r="C122" s="12" t="s">
        <v>199</v>
      </c>
      <c r="D122" s="20">
        <v>108.4</v>
      </c>
      <c r="E122" s="18">
        <f t="shared" si="34"/>
        <v>17.12</v>
      </c>
      <c r="F122" s="18">
        <f t="shared" si="35"/>
        <v>21.18</v>
      </c>
      <c r="G122" s="18">
        <f t="shared" si="36"/>
        <v>2295.91</v>
      </c>
      <c r="J122" s="29">
        <v>19.02</v>
      </c>
      <c r="K122" s="30">
        <f t="shared" si="52"/>
        <v>17.12</v>
      </c>
      <c r="L122" s="31">
        <f t="shared" si="53"/>
        <v>9.9894847528916864E-2</v>
      </c>
    </row>
    <row r="123" spans="1:12" s="1" customFormat="1" hidden="1" x14ac:dyDescent="0.25">
      <c r="A123" s="10" t="s">
        <v>124</v>
      </c>
      <c r="B123" s="36" t="s">
        <v>189</v>
      </c>
      <c r="C123" s="10"/>
      <c r="D123" s="21"/>
      <c r="E123" s="17"/>
      <c r="F123" s="17"/>
      <c r="G123" s="17">
        <f>SUM(G124:G129)</f>
        <v>113842.5</v>
      </c>
      <c r="I123" s="85"/>
    </row>
    <row r="124" spans="1:12" ht="26.4" hidden="1" x14ac:dyDescent="0.25">
      <c r="A124" s="12" t="s">
        <v>125</v>
      </c>
      <c r="B124" s="37" t="s">
        <v>253</v>
      </c>
      <c r="C124" s="12" t="s">
        <v>201</v>
      </c>
      <c r="D124" s="20">
        <v>32.67</v>
      </c>
      <c r="E124" s="18">
        <f t="shared" si="34"/>
        <v>187.15</v>
      </c>
      <c r="F124" s="18">
        <f t="shared" si="35"/>
        <v>231.49</v>
      </c>
      <c r="G124" s="18">
        <f t="shared" si="36"/>
        <v>7562.78</v>
      </c>
      <c r="J124" s="29">
        <v>207.94</v>
      </c>
      <c r="K124" s="30">
        <f t="shared" ref="K124" si="54">IF(J124="","",ROUND(J124*(1-$K$5-I124),2))</f>
        <v>187.15</v>
      </c>
      <c r="L124" s="31">
        <f t="shared" ref="L124" si="55">IF(J124="","",(J124-K124)/J124)</f>
        <v>9.9980763681831258E-2</v>
      </c>
    </row>
    <row r="125" spans="1:12" ht="26.4" hidden="1" x14ac:dyDescent="0.25">
      <c r="A125" s="12" t="s">
        <v>126</v>
      </c>
      <c r="B125" s="37" t="s">
        <v>254</v>
      </c>
      <c r="C125" s="12" t="s">
        <v>201</v>
      </c>
      <c r="D125" s="20">
        <v>13.07</v>
      </c>
      <c r="E125" s="18">
        <f t="shared" si="34"/>
        <v>116.56</v>
      </c>
      <c r="F125" s="18">
        <f t="shared" si="35"/>
        <v>144.16999999999999</v>
      </c>
      <c r="G125" s="18">
        <f t="shared" si="36"/>
        <v>1884.3</v>
      </c>
      <c r="J125" s="29">
        <v>129.51</v>
      </c>
      <c r="K125" s="30">
        <f t="shared" ref="K125:K129" si="56">IF(J125="","",ROUND(J125*(1-$K$5-I125),2))</f>
        <v>116.56</v>
      </c>
      <c r="L125" s="31">
        <f t="shared" ref="L125:L129" si="57">IF(J125="","",(J125-K125)/J125)</f>
        <v>9.9992278588525899E-2</v>
      </c>
    </row>
    <row r="126" spans="1:12" ht="26.4" hidden="1" x14ac:dyDescent="0.25">
      <c r="A126" s="12" t="s">
        <v>127</v>
      </c>
      <c r="B126" s="37" t="s">
        <v>255</v>
      </c>
      <c r="C126" s="12" t="s">
        <v>201</v>
      </c>
      <c r="D126" s="20">
        <v>5.23</v>
      </c>
      <c r="E126" s="18">
        <f t="shared" si="34"/>
        <v>115.46</v>
      </c>
      <c r="F126" s="18">
        <f t="shared" si="35"/>
        <v>142.81</v>
      </c>
      <c r="G126" s="18">
        <f t="shared" si="36"/>
        <v>746.9</v>
      </c>
      <c r="J126" s="29">
        <v>128.29</v>
      </c>
      <c r="K126" s="30">
        <f t="shared" si="56"/>
        <v>115.46</v>
      </c>
      <c r="L126" s="31">
        <f t="shared" si="57"/>
        <v>0.10000779483981603</v>
      </c>
    </row>
    <row r="127" spans="1:12" ht="26.4" hidden="1" x14ac:dyDescent="0.25">
      <c r="A127" s="12" t="s">
        <v>128</v>
      </c>
      <c r="B127" s="37" t="s">
        <v>256</v>
      </c>
      <c r="C127" s="12" t="s">
        <v>209</v>
      </c>
      <c r="D127" s="20">
        <v>287.55</v>
      </c>
      <c r="E127" s="18">
        <f t="shared" si="34"/>
        <v>2.38</v>
      </c>
      <c r="F127" s="18">
        <f t="shared" si="35"/>
        <v>2.94</v>
      </c>
      <c r="G127" s="18">
        <f t="shared" si="36"/>
        <v>845.4</v>
      </c>
      <c r="J127" s="29">
        <v>2.64</v>
      </c>
      <c r="K127" s="30">
        <f t="shared" si="56"/>
        <v>2.38</v>
      </c>
      <c r="L127" s="31">
        <f t="shared" si="57"/>
        <v>9.8484848484848564E-2</v>
      </c>
    </row>
    <row r="128" spans="1:12" ht="39.6" hidden="1" x14ac:dyDescent="0.25">
      <c r="A128" s="12" t="s">
        <v>129</v>
      </c>
      <c r="B128" s="37" t="s">
        <v>257</v>
      </c>
      <c r="C128" s="12" t="s">
        <v>197</v>
      </c>
      <c r="D128" s="20">
        <v>653.41</v>
      </c>
      <c r="E128" s="18">
        <f t="shared" si="34"/>
        <v>120.18</v>
      </c>
      <c r="F128" s="18">
        <f t="shared" si="35"/>
        <v>148.65</v>
      </c>
      <c r="G128" s="18">
        <f t="shared" si="36"/>
        <v>97129.4</v>
      </c>
      <c r="J128" s="29">
        <v>133.53</v>
      </c>
      <c r="K128" s="30">
        <f t="shared" si="56"/>
        <v>120.18</v>
      </c>
      <c r="L128" s="31">
        <f t="shared" si="57"/>
        <v>9.9977533138620497E-2</v>
      </c>
    </row>
    <row r="129" spans="1:12" ht="26.4" hidden="1" x14ac:dyDescent="0.25">
      <c r="A129" s="12" t="s">
        <v>130</v>
      </c>
      <c r="B129" s="37" t="s">
        <v>258</v>
      </c>
      <c r="C129" s="12" t="s">
        <v>210</v>
      </c>
      <c r="D129" s="20">
        <v>1</v>
      </c>
      <c r="E129" s="18">
        <f t="shared" si="34"/>
        <v>4587.05</v>
      </c>
      <c r="F129" s="18">
        <f t="shared" si="35"/>
        <v>5673.72</v>
      </c>
      <c r="G129" s="18">
        <f t="shared" si="36"/>
        <v>5673.72</v>
      </c>
      <c r="J129" s="29">
        <v>5096.72</v>
      </c>
      <c r="K129" s="30">
        <f t="shared" si="56"/>
        <v>4587.05</v>
      </c>
      <c r="L129" s="31">
        <f t="shared" si="57"/>
        <v>9.9999607590764261E-2</v>
      </c>
    </row>
    <row r="130" spans="1:12" s="1" customFormat="1" hidden="1" x14ac:dyDescent="0.25">
      <c r="A130" s="10" t="s">
        <v>131</v>
      </c>
      <c r="B130" s="36" t="s">
        <v>193</v>
      </c>
      <c r="C130" s="10"/>
      <c r="D130" s="21"/>
      <c r="E130" s="17"/>
      <c r="F130" s="17"/>
      <c r="G130" s="17">
        <f>SUM(G131:G141)</f>
        <v>29933.279999999999</v>
      </c>
      <c r="I130" s="85"/>
    </row>
    <row r="131" spans="1:12" ht="26.4" hidden="1" x14ac:dyDescent="0.25">
      <c r="A131" s="12" t="s">
        <v>132</v>
      </c>
      <c r="B131" s="37" t="s">
        <v>299</v>
      </c>
      <c r="C131" s="12" t="s">
        <v>199</v>
      </c>
      <c r="D131" s="20">
        <v>53.16</v>
      </c>
      <c r="E131" s="18">
        <f t="shared" si="34"/>
        <v>48.07</v>
      </c>
      <c r="F131" s="18">
        <f t="shared" si="35"/>
        <v>59.46</v>
      </c>
      <c r="G131" s="18">
        <f>ROUND(F131*D131,2)</f>
        <v>3160.89</v>
      </c>
      <c r="J131" s="29">
        <v>53.41</v>
      </c>
      <c r="K131" s="30">
        <f t="shared" ref="K131" si="58">IF(J131="","",ROUND(J131*(1-$K$5-I131),2))</f>
        <v>48.07</v>
      </c>
      <c r="L131" s="31">
        <f t="shared" ref="L131" si="59">IF(J131="","",(J131-K131)/J131)</f>
        <v>9.9981276914435438E-2</v>
      </c>
    </row>
    <row r="132" spans="1:12" ht="26.4" hidden="1" x14ac:dyDescent="0.25">
      <c r="A132" s="12" t="s">
        <v>133</v>
      </c>
      <c r="B132" s="37" t="s">
        <v>300</v>
      </c>
      <c r="C132" s="12" t="s">
        <v>199</v>
      </c>
      <c r="D132" s="20">
        <v>61.11</v>
      </c>
      <c r="E132" s="18">
        <f t="shared" si="34"/>
        <v>91.41</v>
      </c>
      <c r="F132" s="18">
        <f t="shared" si="35"/>
        <v>113.07</v>
      </c>
      <c r="G132" s="18">
        <f t="shared" si="36"/>
        <v>6909.71</v>
      </c>
      <c r="J132" s="29">
        <v>101.57</v>
      </c>
      <c r="K132" s="30">
        <f t="shared" ref="K132:K141" si="60">IF(J132="","",ROUND(J132*(1-$K$5-I132),2))</f>
        <v>91.41</v>
      </c>
      <c r="L132" s="31">
        <f t="shared" ref="L132:L141" si="61">IF(J132="","",(J132-K132)/J132)</f>
        <v>0.10002953628039774</v>
      </c>
    </row>
    <row r="133" spans="1:12" ht="39.6" hidden="1" x14ac:dyDescent="0.25">
      <c r="A133" s="12" t="s">
        <v>134</v>
      </c>
      <c r="B133" s="37" t="s">
        <v>301</v>
      </c>
      <c r="C133" s="12" t="s">
        <v>198</v>
      </c>
      <c r="D133" s="20">
        <v>1</v>
      </c>
      <c r="E133" s="18">
        <f t="shared" si="34"/>
        <v>302.63</v>
      </c>
      <c r="F133" s="18">
        <f t="shared" si="35"/>
        <v>374.32</v>
      </c>
      <c r="G133" s="18">
        <f t="shared" si="36"/>
        <v>374.32</v>
      </c>
      <c r="J133" s="29">
        <v>336.26</v>
      </c>
      <c r="K133" s="30">
        <f t="shared" si="60"/>
        <v>302.63</v>
      </c>
      <c r="L133" s="31">
        <f t="shared" si="61"/>
        <v>0.10001189555700944</v>
      </c>
    </row>
    <row r="134" spans="1:12" ht="52.8" hidden="1" x14ac:dyDescent="0.25">
      <c r="A134" s="12" t="s">
        <v>135</v>
      </c>
      <c r="B134" s="37" t="s">
        <v>302</v>
      </c>
      <c r="C134" s="12" t="s">
        <v>198</v>
      </c>
      <c r="D134" s="20">
        <v>2</v>
      </c>
      <c r="E134" s="18">
        <f t="shared" si="34"/>
        <v>915.27</v>
      </c>
      <c r="F134" s="18">
        <f t="shared" si="35"/>
        <v>1132.0999999999999</v>
      </c>
      <c r="G134" s="18">
        <f t="shared" si="36"/>
        <v>2264.1999999999998</v>
      </c>
      <c r="J134" s="29">
        <v>1016.97</v>
      </c>
      <c r="K134" s="30">
        <f t="shared" si="60"/>
        <v>915.27</v>
      </c>
      <c r="L134" s="31">
        <f t="shared" si="61"/>
        <v>0.10000294993952628</v>
      </c>
    </row>
    <row r="135" spans="1:12" ht="52.8" hidden="1" x14ac:dyDescent="0.25">
      <c r="A135" s="12" t="s">
        <v>136</v>
      </c>
      <c r="B135" s="37" t="s">
        <v>303</v>
      </c>
      <c r="C135" s="12" t="s">
        <v>198</v>
      </c>
      <c r="D135" s="20">
        <v>2</v>
      </c>
      <c r="E135" s="18">
        <f t="shared" si="34"/>
        <v>446.27</v>
      </c>
      <c r="F135" s="18">
        <f t="shared" si="35"/>
        <v>551.99</v>
      </c>
      <c r="G135" s="18">
        <f t="shared" si="36"/>
        <v>1103.98</v>
      </c>
      <c r="J135" s="29">
        <v>495.86</v>
      </c>
      <c r="K135" s="30">
        <f t="shared" si="60"/>
        <v>446.27</v>
      </c>
      <c r="L135" s="31">
        <f t="shared" si="61"/>
        <v>0.10000806679304648</v>
      </c>
    </row>
    <row r="136" spans="1:12" ht="52.8" hidden="1" x14ac:dyDescent="0.25">
      <c r="A136" s="12" t="s">
        <v>137</v>
      </c>
      <c r="B136" s="37" t="s">
        <v>304</v>
      </c>
      <c r="C136" s="12" t="s">
        <v>198</v>
      </c>
      <c r="D136" s="20">
        <v>2</v>
      </c>
      <c r="E136" s="18">
        <f t="shared" si="34"/>
        <v>369.31</v>
      </c>
      <c r="F136" s="18">
        <f t="shared" si="35"/>
        <v>456.8</v>
      </c>
      <c r="G136" s="18">
        <f t="shared" si="36"/>
        <v>913.6</v>
      </c>
      <c r="J136" s="29">
        <v>410.34</v>
      </c>
      <c r="K136" s="30">
        <f t="shared" si="60"/>
        <v>369.31</v>
      </c>
      <c r="L136" s="31">
        <f t="shared" si="61"/>
        <v>9.9990251986157755E-2</v>
      </c>
    </row>
    <row r="137" spans="1:12" ht="52.8" hidden="1" x14ac:dyDescent="0.25">
      <c r="A137" s="12" t="s">
        <v>138</v>
      </c>
      <c r="B137" s="37" t="s">
        <v>305</v>
      </c>
      <c r="C137" s="12" t="s">
        <v>198</v>
      </c>
      <c r="D137" s="20">
        <v>4</v>
      </c>
      <c r="E137" s="18">
        <f t="shared" si="34"/>
        <v>641.59</v>
      </c>
      <c r="F137" s="18">
        <f t="shared" si="35"/>
        <v>793.58</v>
      </c>
      <c r="G137" s="18">
        <f t="shared" si="36"/>
        <v>3174.32</v>
      </c>
      <c r="J137" s="29">
        <v>712.88</v>
      </c>
      <c r="K137" s="30">
        <f t="shared" si="60"/>
        <v>641.59</v>
      </c>
      <c r="L137" s="31">
        <f t="shared" si="61"/>
        <v>0.10000280552126579</v>
      </c>
    </row>
    <row r="138" spans="1:12" ht="52.8" hidden="1" x14ac:dyDescent="0.25">
      <c r="A138" s="12" t="s">
        <v>139</v>
      </c>
      <c r="B138" s="37" t="s">
        <v>306</v>
      </c>
      <c r="C138" s="12" t="s">
        <v>198</v>
      </c>
      <c r="D138" s="20">
        <v>2</v>
      </c>
      <c r="E138" s="18">
        <f t="shared" si="34"/>
        <v>357.75</v>
      </c>
      <c r="F138" s="18">
        <f t="shared" si="35"/>
        <v>442.5</v>
      </c>
      <c r="G138" s="18">
        <f t="shared" si="36"/>
        <v>885</v>
      </c>
      <c r="J138" s="29">
        <v>397.5</v>
      </c>
      <c r="K138" s="30">
        <f t="shared" si="60"/>
        <v>357.75</v>
      </c>
      <c r="L138" s="31">
        <f t="shared" si="61"/>
        <v>0.1</v>
      </c>
    </row>
    <row r="139" spans="1:12" ht="26.4" hidden="1" x14ac:dyDescent="0.25">
      <c r="A139" s="12" t="s">
        <v>140</v>
      </c>
      <c r="B139" s="37" t="s">
        <v>307</v>
      </c>
      <c r="C139" s="12" t="s">
        <v>199</v>
      </c>
      <c r="D139" s="20">
        <v>38.06</v>
      </c>
      <c r="E139" s="18">
        <f t="shared" si="34"/>
        <v>179.95</v>
      </c>
      <c r="F139" s="18">
        <f t="shared" si="35"/>
        <v>222.58</v>
      </c>
      <c r="G139" s="18">
        <f t="shared" si="36"/>
        <v>8471.39</v>
      </c>
      <c r="J139" s="29">
        <v>199.94</v>
      </c>
      <c r="K139" s="30">
        <f t="shared" si="60"/>
        <v>179.95</v>
      </c>
      <c r="L139" s="31">
        <f t="shared" si="61"/>
        <v>9.9979993998199512E-2</v>
      </c>
    </row>
    <row r="140" spans="1:12" ht="26.4" hidden="1" x14ac:dyDescent="0.25">
      <c r="A140" s="12" t="s">
        <v>141</v>
      </c>
      <c r="B140" s="37" t="s">
        <v>308</v>
      </c>
      <c r="C140" s="12" t="s">
        <v>201</v>
      </c>
      <c r="D140" s="20">
        <v>4.0999999999999996</v>
      </c>
      <c r="E140" s="18">
        <f t="shared" si="34"/>
        <v>27.13</v>
      </c>
      <c r="F140" s="18">
        <f t="shared" si="35"/>
        <v>33.56</v>
      </c>
      <c r="G140" s="18">
        <f t="shared" si="36"/>
        <v>137.6</v>
      </c>
      <c r="J140" s="29">
        <v>30.14</v>
      </c>
      <c r="K140" s="30">
        <f t="shared" si="60"/>
        <v>27.13</v>
      </c>
      <c r="L140" s="31">
        <f t="shared" si="61"/>
        <v>9.9867285998672908E-2</v>
      </c>
    </row>
    <row r="141" spans="1:12" ht="52.8" hidden="1" x14ac:dyDescent="0.25">
      <c r="A141" s="12" t="s">
        <v>142</v>
      </c>
      <c r="B141" s="37" t="s">
        <v>309</v>
      </c>
      <c r="C141" s="12" t="s">
        <v>201</v>
      </c>
      <c r="D141" s="20">
        <v>120.87</v>
      </c>
      <c r="E141" s="18">
        <f t="shared" si="34"/>
        <v>16.98</v>
      </c>
      <c r="F141" s="18">
        <f t="shared" si="35"/>
        <v>21</v>
      </c>
      <c r="G141" s="18">
        <f t="shared" si="36"/>
        <v>2538.27</v>
      </c>
      <c r="J141" s="29">
        <v>18.87</v>
      </c>
      <c r="K141" s="30">
        <f t="shared" si="60"/>
        <v>16.98</v>
      </c>
      <c r="L141" s="31">
        <f t="shared" si="61"/>
        <v>0.10015898251192372</v>
      </c>
    </row>
    <row r="142" spans="1:12" s="1" customFormat="1" hidden="1" x14ac:dyDescent="0.25">
      <c r="A142" s="10" t="s">
        <v>143</v>
      </c>
      <c r="B142" s="36" t="s">
        <v>190</v>
      </c>
      <c r="C142" s="10"/>
      <c r="D142" s="21"/>
      <c r="E142" s="17"/>
      <c r="F142" s="17"/>
      <c r="G142" s="17">
        <f>SUM(G143:G157)</f>
        <v>23449.360000000001</v>
      </c>
      <c r="I142" s="85"/>
    </row>
    <row r="143" spans="1:12" ht="26.4" hidden="1" x14ac:dyDescent="0.25">
      <c r="A143" s="12" t="s">
        <v>144</v>
      </c>
      <c r="B143" s="37" t="s">
        <v>260</v>
      </c>
      <c r="C143" s="12" t="s">
        <v>198</v>
      </c>
      <c r="D143" s="20">
        <v>18</v>
      </c>
      <c r="E143" s="18">
        <f t="shared" si="34"/>
        <v>7.63</v>
      </c>
      <c r="F143" s="18">
        <f t="shared" si="35"/>
        <v>9.44</v>
      </c>
      <c r="G143" s="18">
        <f t="shared" si="36"/>
        <v>169.92</v>
      </c>
      <c r="J143" s="29">
        <v>8.48</v>
      </c>
      <c r="K143" s="30">
        <f t="shared" ref="K143" si="62">IF(J143="","",ROUND(J143*(1-$K$5-I143),2))</f>
        <v>7.63</v>
      </c>
      <c r="L143" s="31">
        <f t="shared" ref="L143" si="63">IF(J143="","",(J143-K143)/J143)</f>
        <v>0.10023584905660383</v>
      </c>
    </row>
    <row r="144" spans="1:12" ht="26.4" hidden="1" x14ac:dyDescent="0.25">
      <c r="A144" s="12" t="s">
        <v>145</v>
      </c>
      <c r="B144" s="37" t="s">
        <v>259</v>
      </c>
      <c r="C144" s="12" t="s">
        <v>198</v>
      </c>
      <c r="D144" s="20">
        <v>6</v>
      </c>
      <c r="E144" s="18">
        <f t="shared" si="34"/>
        <v>211.91</v>
      </c>
      <c r="F144" s="18">
        <f t="shared" si="35"/>
        <v>262.11</v>
      </c>
      <c r="G144" s="18">
        <f t="shared" si="36"/>
        <v>1572.66</v>
      </c>
      <c r="J144" s="29">
        <v>235.45</v>
      </c>
      <c r="K144" s="30">
        <f t="shared" ref="K144:K157" si="64">IF(J144="","",ROUND(J144*(1-$K$5-I144),2))</f>
        <v>211.91</v>
      </c>
      <c r="L144" s="31">
        <f t="shared" ref="L144:L157" si="65">IF(J144="","",(J144-K144)/J144)</f>
        <v>9.997876406880439E-2</v>
      </c>
    </row>
    <row r="145" spans="1:12" ht="26.4" hidden="1" x14ac:dyDescent="0.25">
      <c r="A145" s="12" t="s">
        <v>146</v>
      </c>
      <c r="B145" s="37" t="s">
        <v>261</v>
      </c>
      <c r="C145" s="12" t="s">
        <v>198</v>
      </c>
      <c r="D145" s="20">
        <v>1</v>
      </c>
      <c r="E145" s="18">
        <f t="shared" si="34"/>
        <v>137.9</v>
      </c>
      <c r="F145" s="18">
        <f t="shared" si="35"/>
        <v>170.57</v>
      </c>
      <c r="G145" s="18">
        <f t="shared" si="36"/>
        <v>170.57</v>
      </c>
      <c r="J145" s="29">
        <v>153.22</v>
      </c>
      <c r="K145" s="30">
        <f t="shared" si="64"/>
        <v>137.9</v>
      </c>
      <c r="L145" s="31">
        <f t="shared" si="65"/>
        <v>9.9986946873776225E-2</v>
      </c>
    </row>
    <row r="146" spans="1:12" hidden="1" x14ac:dyDescent="0.25">
      <c r="A146" s="12" t="s">
        <v>147</v>
      </c>
      <c r="B146" s="37" t="s">
        <v>279</v>
      </c>
      <c r="C146" s="12" t="s">
        <v>198</v>
      </c>
      <c r="D146" s="20">
        <v>1</v>
      </c>
      <c r="E146" s="18">
        <f t="shared" si="34"/>
        <v>267.42</v>
      </c>
      <c r="F146" s="18">
        <f t="shared" si="35"/>
        <v>330.77</v>
      </c>
      <c r="G146" s="18">
        <f t="shared" si="36"/>
        <v>330.77</v>
      </c>
      <c r="J146" s="29">
        <v>297.13</v>
      </c>
      <c r="K146" s="30">
        <f t="shared" si="64"/>
        <v>267.42</v>
      </c>
      <c r="L146" s="31">
        <f t="shared" si="65"/>
        <v>9.9989903409282072E-2</v>
      </c>
    </row>
    <row r="147" spans="1:12" hidden="1" x14ac:dyDescent="0.25">
      <c r="A147" s="12" t="s">
        <v>148</v>
      </c>
      <c r="B147" s="37" t="s">
        <v>263</v>
      </c>
      <c r="C147" s="12" t="s">
        <v>198</v>
      </c>
      <c r="D147" s="20">
        <v>1</v>
      </c>
      <c r="E147" s="18">
        <f t="shared" si="34"/>
        <v>52.17</v>
      </c>
      <c r="F147" s="18">
        <f t="shared" si="35"/>
        <v>64.53</v>
      </c>
      <c r="G147" s="18">
        <f t="shared" si="36"/>
        <v>64.53</v>
      </c>
      <c r="J147" s="29">
        <v>57.97</v>
      </c>
      <c r="K147" s="30">
        <f t="shared" si="64"/>
        <v>52.17</v>
      </c>
      <c r="L147" s="31">
        <f t="shared" si="65"/>
        <v>0.10005175090564081</v>
      </c>
    </row>
    <row r="148" spans="1:12" ht="26.4" hidden="1" x14ac:dyDescent="0.25">
      <c r="A148" s="12" t="s">
        <v>149</v>
      </c>
      <c r="B148" s="37" t="s">
        <v>265</v>
      </c>
      <c r="C148" s="12" t="s">
        <v>198</v>
      </c>
      <c r="D148" s="20">
        <v>1</v>
      </c>
      <c r="E148" s="18">
        <f t="shared" si="34"/>
        <v>85.37</v>
      </c>
      <c r="F148" s="18">
        <f t="shared" si="35"/>
        <v>105.59</v>
      </c>
      <c r="G148" s="18">
        <f t="shared" si="36"/>
        <v>105.59</v>
      </c>
      <c r="J148" s="29">
        <v>94.85</v>
      </c>
      <c r="K148" s="30">
        <f t="shared" si="64"/>
        <v>85.37</v>
      </c>
      <c r="L148" s="31">
        <f t="shared" si="65"/>
        <v>9.9947285187137483E-2</v>
      </c>
    </row>
    <row r="149" spans="1:12" hidden="1" x14ac:dyDescent="0.25">
      <c r="A149" s="12" t="s">
        <v>150</v>
      </c>
      <c r="B149" s="37" t="s">
        <v>267</v>
      </c>
      <c r="C149" s="12" t="s">
        <v>198</v>
      </c>
      <c r="D149" s="20">
        <v>2</v>
      </c>
      <c r="E149" s="18">
        <f t="shared" si="34"/>
        <v>155.01</v>
      </c>
      <c r="F149" s="18">
        <f t="shared" si="35"/>
        <v>191.73</v>
      </c>
      <c r="G149" s="18">
        <f t="shared" si="36"/>
        <v>383.46</v>
      </c>
      <c r="J149" s="29">
        <v>172.23</v>
      </c>
      <c r="K149" s="30">
        <f t="shared" si="64"/>
        <v>155.01</v>
      </c>
      <c r="L149" s="31">
        <f t="shared" si="65"/>
        <v>9.99825814318063E-2</v>
      </c>
    </row>
    <row r="150" spans="1:12" hidden="1" x14ac:dyDescent="0.25">
      <c r="A150" s="12" t="s">
        <v>151</v>
      </c>
      <c r="B150" s="37" t="s">
        <v>268</v>
      </c>
      <c r="C150" s="12" t="s">
        <v>198</v>
      </c>
      <c r="D150" s="20">
        <v>1</v>
      </c>
      <c r="E150" s="18">
        <f t="shared" si="34"/>
        <v>219.02</v>
      </c>
      <c r="F150" s="18">
        <f t="shared" si="35"/>
        <v>270.91000000000003</v>
      </c>
      <c r="G150" s="18">
        <f t="shared" si="36"/>
        <v>270.91000000000003</v>
      </c>
      <c r="J150" s="29">
        <v>243.36</v>
      </c>
      <c r="K150" s="30">
        <f t="shared" si="64"/>
        <v>219.02</v>
      </c>
      <c r="L150" s="31">
        <f t="shared" si="65"/>
        <v>0.1000164365548981</v>
      </c>
    </row>
    <row r="151" spans="1:12" ht="39.6" hidden="1" x14ac:dyDescent="0.25">
      <c r="A151" s="12" t="s">
        <v>152</v>
      </c>
      <c r="B151" s="37" t="s">
        <v>282</v>
      </c>
      <c r="C151" s="12" t="s">
        <v>199</v>
      </c>
      <c r="D151" s="20">
        <v>89.1</v>
      </c>
      <c r="E151" s="18">
        <f t="shared" si="34"/>
        <v>13.38</v>
      </c>
      <c r="F151" s="18">
        <f t="shared" si="35"/>
        <v>16.55</v>
      </c>
      <c r="G151" s="18">
        <f t="shared" si="36"/>
        <v>1474.61</v>
      </c>
      <c r="J151" s="29">
        <v>14.87</v>
      </c>
      <c r="K151" s="30">
        <f t="shared" si="64"/>
        <v>13.38</v>
      </c>
      <c r="L151" s="31">
        <f t="shared" si="65"/>
        <v>0.10020174848688625</v>
      </c>
    </row>
    <row r="152" spans="1:12" ht="39.6" hidden="1" x14ac:dyDescent="0.25">
      <c r="A152" s="12" t="s">
        <v>153</v>
      </c>
      <c r="B152" s="37" t="s">
        <v>283</v>
      </c>
      <c r="C152" s="12" t="s">
        <v>199</v>
      </c>
      <c r="D152" s="20">
        <v>56.8</v>
      </c>
      <c r="E152" s="18">
        <f t="shared" si="34"/>
        <v>8.99</v>
      </c>
      <c r="F152" s="18">
        <f t="shared" si="35"/>
        <v>11.12</v>
      </c>
      <c r="G152" s="18">
        <f t="shared" si="36"/>
        <v>631.62</v>
      </c>
      <c r="J152" s="29">
        <v>9.99</v>
      </c>
      <c r="K152" s="30">
        <f t="shared" si="64"/>
        <v>8.99</v>
      </c>
      <c r="L152" s="31">
        <f t="shared" si="65"/>
        <v>0.10010010010010009</v>
      </c>
    </row>
    <row r="153" spans="1:12" ht="39.6" hidden="1" x14ac:dyDescent="0.25">
      <c r="A153" s="12" t="s">
        <v>154</v>
      </c>
      <c r="B153" s="37" t="s">
        <v>271</v>
      </c>
      <c r="C153" s="12" t="s">
        <v>199</v>
      </c>
      <c r="D153" s="20">
        <v>12</v>
      </c>
      <c r="E153" s="18">
        <f t="shared" si="34"/>
        <v>205.75</v>
      </c>
      <c r="F153" s="18">
        <f t="shared" si="35"/>
        <v>254.49</v>
      </c>
      <c r="G153" s="18">
        <f t="shared" si="36"/>
        <v>3053.88</v>
      </c>
      <c r="J153" s="29">
        <v>228.61</v>
      </c>
      <c r="K153" s="30">
        <f t="shared" si="64"/>
        <v>205.75</v>
      </c>
      <c r="L153" s="31">
        <f t="shared" si="65"/>
        <v>9.9995625738156735E-2</v>
      </c>
    </row>
    <row r="154" spans="1:12" ht="39.6" hidden="1" x14ac:dyDescent="0.25">
      <c r="A154" s="12" t="s">
        <v>155</v>
      </c>
      <c r="B154" s="37" t="s">
        <v>272</v>
      </c>
      <c r="C154" s="12" t="s">
        <v>198</v>
      </c>
      <c r="D154" s="20">
        <v>6</v>
      </c>
      <c r="E154" s="18">
        <f t="shared" si="34"/>
        <v>1500.73</v>
      </c>
      <c r="F154" s="18">
        <f t="shared" si="35"/>
        <v>1856.25</v>
      </c>
      <c r="G154" s="18">
        <f t="shared" si="36"/>
        <v>11137.5</v>
      </c>
      <c r="J154" s="29">
        <v>1667.48</v>
      </c>
      <c r="K154" s="30">
        <f t="shared" si="64"/>
        <v>1500.73</v>
      </c>
      <c r="L154" s="31">
        <f t="shared" si="65"/>
        <v>0.10000119941468563</v>
      </c>
    </row>
    <row r="155" spans="1:12" ht="26.4" hidden="1" x14ac:dyDescent="0.25">
      <c r="A155" s="12" t="s">
        <v>156</v>
      </c>
      <c r="B155" s="37" t="s">
        <v>273</v>
      </c>
      <c r="C155" s="12" t="s">
        <v>198</v>
      </c>
      <c r="D155" s="20">
        <v>6</v>
      </c>
      <c r="E155" s="18">
        <f t="shared" si="34"/>
        <v>176.68</v>
      </c>
      <c r="F155" s="18">
        <f t="shared" si="35"/>
        <v>218.54</v>
      </c>
      <c r="G155" s="18">
        <f t="shared" si="36"/>
        <v>1311.24</v>
      </c>
      <c r="J155" s="29">
        <v>196.31</v>
      </c>
      <c r="K155" s="30">
        <f t="shared" si="64"/>
        <v>176.68</v>
      </c>
      <c r="L155" s="31">
        <f t="shared" si="65"/>
        <v>9.9994906015995089E-2</v>
      </c>
    </row>
    <row r="156" spans="1:12" ht="26.4" hidden="1" x14ac:dyDescent="0.25">
      <c r="A156" s="12" t="s">
        <v>157</v>
      </c>
      <c r="B156" s="37" t="s">
        <v>274</v>
      </c>
      <c r="C156" s="12" t="s">
        <v>198</v>
      </c>
      <c r="D156" s="20">
        <v>6</v>
      </c>
      <c r="E156" s="18">
        <f t="shared" si="34"/>
        <v>80.150000000000006</v>
      </c>
      <c r="F156" s="18">
        <f t="shared" si="35"/>
        <v>99.14</v>
      </c>
      <c r="G156" s="18">
        <f t="shared" si="36"/>
        <v>594.84</v>
      </c>
      <c r="J156" s="29">
        <v>89.06</v>
      </c>
      <c r="K156" s="30">
        <f t="shared" si="64"/>
        <v>80.150000000000006</v>
      </c>
      <c r="L156" s="31">
        <f t="shared" si="65"/>
        <v>0.1000449135414327</v>
      </c>
    </row>
    <row r="157" spans="1:12" ht="39.6" hidden="1" x14ac:dyDescent="0.25">
      <c r="A157" s="12" t="s">
        <v>158</v>
      </c>
      <c r="B157" s="37" t="s">
        <v>277</v>
      </c>
      <c r="C157" s="12" t="s">
        <v>199</v>
      </c>
      <c r="D157" s="20">
        <v>437.2</v>
      </c>
      <c r="E157" s="18">
        <f t="shared" si="34"/>
        <v>4.03</v>
      </c>
      <c r="F157" s="18">
        <f t="shared" si="35"/>
        <v>4.9800000000000004</v>
      </c>
      <c r="G157" s="18">
        <f t="shared" si="36"/>
        <v>2177.2600000000002</v>
      </c>
      <c r="J157" s="29">
        <v>4.4800000000000004</v>
      </c>
      <c r="K157" s="30">
        <f t="shared" si="64"/>
        <v>4.03</v>
      </c>
      <c r="L157" s="31">
        <f t="shared" si="65"/>
        <v>0.1004464285714286</v>
      </c>
    </row>
    <row r="158" spans="1:12" s="1" customFormat="1" hidden="1" x14ac:dyDescent="0.25">
      <c r="A158" s="10" t="s">
        <v>159</v>
      </c>
      <c r="B158" s="36" t="s">
        <v>194</v>
      </c>
      <c r="C158" s="10"/>
      <c r="D158" s="21"/>
      <c r="E158" s="17"/>
      <c r="F158" s="17"/>
      <c r="G158" s="17">
        <f>SUM(G159:G163)</f>
        <v>16160.03</v>
      </c>
      <c r="I158" s="85"/>
    </row>
    <row r="159" spans="1:12" hidden="1" x14ac:dyDescent="0.25">
      <c r="A159" s="12" t="s">
        <v>160</v>
      </c>
      <c r="B159" s="37" t="s">
        <v>310</v>
      </c>
      <c r="C159" s="12" t="s">
        <v>201</v>
      </c>
      <c r="D159" s="20">
        <v>284.56</v>
      </c>
      <c r="E159" s="18">
        <f t="shared" si="34"/>
        <v>19.52</v>
      </c>
      <c r="F159" s="18">
        <f t="shared" si="35"/>
        <v>24.14</v>
      </c>
      <c r="G159" s="18">
        <f t="shared" si="36"/>
        <v>6869.28</v>
      </c>
      <c r="J159" s="29">
        <v>21.69</v>
      </c>
      <c r="K159" s="30">
        <f t="shared" ref="K159" si="66">IF(J159="","",ROUND(J159*(1-$K$5-I159),2))</f>
        <v>19.52</v>
      </c>
      <c r="L159" s="31">
        <f t="shared" ref="L159" si="67">IF(J159="","",(J159-K159)/J159)</f>
        <v>0.10004610419548186</v>
      </c>
    </row>
    <row r="160" spans="1:12" ht="66" hidden="1" x14ac:dyDescent="0.25">
      <c r="A160" s="12" t="s">
        <v>161</v>
      </c>
      <c r="B160" s="37" t="s">
        <v>311</v>
      </c>
      <c r="C160" s="12" t="s">
        <v>201</v>
      </c>
      <c r="D160" s="20">
        <v>284.56</v>
      </c>
      <c r="E160" s="18">
        <f t="shared" si="34"/>
        <v>7.54</v>
      </c>
      <c r="F160" s="18">
        <f t="shared" si="35"/>
        <v>9.33</v>
      </c>
      <c r="G160" s="18">
        <f t="shared" si="36"/>
        <v>2654.94</v>
      </c>
      <c r="J160" s="29">
        <v>8.3800000000000008</v>
      </c>
      <c r="K160" s="30">
        <f t="shared" ref="K160:K163" si="68">IF(J160="","",ROUND(J160*(1-$K$5-I160),2))</f>
        <v>7.54</v>
      </c>
      <c r="L160" s="31">
        <f t="shared" ref="L160:L163" si="69">IF(J160="","",(J160-K160)/J160)</f>
        <v>0.10023866348448696</v>
      </c>
    </row>
    <row r="161" spans="1:12" ht="26.4" hidden="1" x14ac:dyDescent="0.25">
      <c r="A161" s="12" t="s">
        <v>162</v>
      </c>
      <c r="B161" s="37" t="s">
        <v>312</v>
      </c>
      <c r="C161" s="12" t="s">
        <v>209</v>
      </c>
      <c r="D161" s="20">
        <v>190.94</v>
      </c>
      <c r="E161" s="18">
        <f t="shared" si="34"/>
        <v>2.04</v>
      </c>
      <c r="F161" s="18">
        <f t="shared" si="35"/>
        <v>2.52</v>
      </c>
      <c r="G161" s="18">
        <f t="shared" si="36"/>
        <v>481.17</v>
      </c>
      <c r="J161" s="29">
        <v>2.27</v>
      </c>
      <c r="K161" s="30">
        <f t="shared" si="68"/>
        <v>2.04</v>
      </c>
      <c r="L161" s="31">
        <f t="shared" si="69"/>
        <v>0.1013215859030837</v>
      </c>
    </row>
    <row r="162" spans="1:12" hidden="1" x14ac:dyDescent="0.25">
      <c r="A162" s="12" t="s">
        <v>163</v>
      </c>
      <c r="B162" s="37" t="s">
        <v>296</v>
      </c>
      <c r="C162" s="12" t="s">
        <v>197</v>
      </c>
      <c r="D162" s="20">
        <v>222.26</v>
      </c>
      <c r="E162" s="18">
        <f t="shared" ref="E162:E183" si="70">K162</f>
        <v>12.36</v>
      </c>
      <c r="F162" s="18">
        <f t="shared" ref="F162:F183" si="71">ROUND(E162*(1+$G$2),2)</f>
        <v>15.29</v>
      </c>
      <c r="G162" s="18">
        <f t="shared" ref="G162:G183" si="72">ROUND(F162*D162,2)</f>
        <v>3398.36</v>
      </c>
      <c r="J162" s="29">
        <v>13.73</v>
      </c>
      <c r="K162" s="30">
        <f t="shared" si="68"/>
        <v>12.36</v>
      </c>
      <c r="L162" s="31">
        <f t="shared" si="69"/>
        <v>9.9781500364166123E-2</v>
      </c>
    </row>
    <row r="163" spans="1:12" hidden="1" x14ac:dyDescent="0.25">
      <c r="A163" s="12" t="s">
        <v>164</v>
      </c>
      <c r="B163" s="37" t="s">
        <v>313</v>
      </c>
      <c r="C163" s="12" t="s">
        <v>201</v>
      </c>
      <c r="D163" s="20">
        <v>11.11</v>
      </c>
      <c r="E163" s="18">
        <f t="shared" si="70"/>
        <v>200.57</v>
      </c>
      <c r="F163" s="18">
        <f t="shared" si="71"/>
        <v>248.09</v>
      </c>
      <c r="G163" s="18">
        <f t="shared" si="72"/>
        <v>2756.28</v>
      </c>
      <c r="J163" s="29">
        <v>222.85</v>
      </c>
      <c r="K163" s="30">
        <f t="shared" si="68"/>
        <v>200.57</v>
      </c>
      <c r="L163" s="31">
        <f t="shared" si="69"/>
        <v>9.9977563383441784E-2</v>
      </c>
    </row>
    <row r="164" spans="1:12" s="1" customFormat="1" hidden="1" x14ac:dyDescent="0.25">
      <c r="A164" s="10" t="s">
        <v>165</v>
      </c>
      <c r="B164" s="36" t="s">
        <v>191</v>
      </c>
      <c r="C164" s="10"/>
      <c r="D164" s="21"/>
      <c r="E164" s="17"/>
      <c r="F164" s="17"/>
      <c r="G164" s="17">
        <f>SUM(G165:G183)</f>
        <v>80682.289999999994</v>
      </c>
      <c r="I164" s="85"/>
    </row>
    <row r="165" spans="1:12" ht="39.6" hidden="1" x14ac:dyDescent="0.25">
      <c r="A165" s="12" t="s">
        <v>166</v>
      </c>
      <c r="B165" s="37" t="s">
        <v>287</v>
      </c>
      <c r="C165" s="12" t="s">
        <v>201</v>
      </c>
      <c r="D165" s="20">
        <v>24.39</v>
      </c>
      <c r="E165" s="18">
        <f t="shared" si="70"/>
        <v>728.95</v>
      </c>
      <c r="F165" s="18">
        <f t="shared" si="71"/>
        <v>901.64</v>
      </c>
      <c r="G165" s="18">
        <f t="shared" si="72"/>
        <v>21991</v>
      </c>
      <c r="J165" s="29">
        <v>809.94</v>
      </c>
      <c r="K165" s="30">
        <f t="shared" ref="K165" si="73">IF(J165="","",ROUND(J165*(1-$K$5-I165),2))</f>
        <v>728.95</v>
      </c>
      <c r="L165" s="31">
        <f t="shared" ref="L165" si="74">IF(J165="","",(J165-K165)/J165)</f>
        <v>9.9995061362570067E-2</v>
      </c>
    </row>
    <row r="166" spans="1:12" ht="39.6" hidden="1" x14ac:dyDescent="0.25">
      <c r="A166" s="12" t="s">
        <v>167</v>
      </c>
      <c r="B166" s="37" t="s">
        <v>314</v>
      </c>
      <c r="C166" s="12" t="s">
        <v>198</v>
      </c>
      <c r="D166" s="20">
        <v>1</v>
      </c>
      <c r="E166" s="18">
        <f t="shared" si="70"/>
        <v>1814.9</v>
      </c>
      <c r="F166" s="18">
        <f t="shared" si="71"/>
        <v>2244.85</v>
      </c>
      <c r="G166" s="18">
        <f t="shared" si="72"/>
        <v>2244.85</v>
      </c>
      <c r="J166" s="29">
        <v>2016.56</v>
      </c>
      <c r="K166" s="30">
        <f t="shared" ref="K166:K183" si="75">IF(J166="","",ROUND(J166*(1-$K$5-I166),2))</f>
        <v>1814.9</v>
      </c>
      <c r="L166" s="31">
        <f t="shared" ref="L166:L183" si="76">IF(J166="","",(J166-K166)/J166)</f>
        <v>0.10000198357599073</v>
      </c>
    </row>
    <row r="167" spans="1:12" ht="39.6" hidden="1" x14ac:dyDescent="0.25">
      <c r="A167" s="12" t="s">
        <v>168</v>
      </c>
      <c r="B167" s="37" t="s">
        <v>315</v>
      </c>
      <c r="C167" s="12" t="s">
        <v>197</v>
      </c>
      <c r="D167" s="20">
        <v>2.87</v>
      </c>
      <c r="E167" s="18">
        <f t="shared" si="70"/>
        <v>21.45</v>
      </c>
      <c r="F167" s="18">
        <f t="shared" si="71"/>
        <v>26.53</v>
      </c>
      <c r="G167" s="18">
        <f t="shared" si="72"/>
        <v>76.14</v>
      </c>
      <c r="J167" s="29">
        <v>23.83</v>
      </c>
      <c r="K167" s="30">
        <f t="shared" si="75"/>
        <v>21.45</v>
      </c>
      <c r="L167" s="31">
        <f t="shared" si="76"/>
        <v>9.9874108266890443E-2</v>
      </c>
    </row>
    <row r="168" spans="1:12" ht="52.8" hidden="1" x14ac:dyDescent="0.25">
      <c r="A168" s="12" t="s">
        <v>169</v>
      </c>
      <c r="B168" s="37" t="s">
        <v>288</v>
      </c>
      <c r="C168" s="12" t="s">
        <v>199</v>
      </c>
      <c r="D168" s="20">
        <v>144</v>
      </c>
      <c r="E168" s="18">
        <f t="shared" si="70"/>
        <v>63.19</v>
      </c>
      <c r="F168" s="18">
        <f t="shared" si="71"/>
        <v>78.16</v>
      </c>
      <c r="G168" s="18">
        <f t="shared" si="72"/>
        <v>11255.04</v>
      </c>
      <c r="J168" s="29">
        <v>70.209999999999994</v>
      </c>
      <c r="K168" s="30">
        <f t="shared" si="75"/>
        <v>63.19</v>
      </c>
      <c r="L168" s="31">
        <f t="shared" si="76"/>
        <v>9.9985757014670232E-2</v>
      </c>
    </row>
    <row r="169" spans="1:12" ht="26.4" hidden="1" x14ac:dyDescent="0.25">
      <c r="A169" s="12" t="s">
        <v>170</v>
      </c>
      <c r="B169" s="37" t="s">
        <v>316</v>
      </c>
      <c r="C169" s="12" t="s">
        <v>198</v>
      </c>
      <c r="D169" s="20">
        <v>4</v>
      </c>
      <c r="E169" s="18">
        <f t="shared" si="70"/>
        <v>495.99</v>
      </c>
      <c r="F169" s="18">
        <f t="shared" si="71"/>
        <v>613.49</v>
      </c>
      <c r="G169" s="18">
        <f t="shared" si="72"/>
        <v>2453.96</v>
      </c>
      <c r="J169" s="29">
        <v>551.1</v>
      </c>
      <c r="K169" s="30">
        <f t="shared" si="75"/>
        <v>495.99</v>
      </c>
      <c r="L169" s="31">
        <f t="shared" si="76"/>
        <v>0.10000000000000002</v>
      </c>
    </row>
    <row r="170" spans="1:12" ht="26.4" hidden="1" x14ac:dyDescent="0.25">
      <c r="A170" s="12" t="s">
        <v>171</v>
      </c>
      <c r="B170" s="37" t="s">
        <v>285</v>
      </c>
      <c r="C170" s="12" t="s">
        <v>198</v>
      </c>
      <c r="D170" s="20">
        <v>1</v>
      </c>
      <c r="E170" s="18">
        <f t="shared" si="70"/>
        <v>185.18</v>
      </c>
      <c r="F170" s="18">
        <f t="shared" si="71"/>
        <v>229.05</v>
      </c>
      <c r="G170" s="18">
        <f t="shared" si="72"/>
        <v>229.05</v>
      </c>
      <c r="J170" s="29">
        <v>205.75</v>
      </c>
      <c r="K170" s="30">
        <f t="shared" si="75"/>
        <v>185.18</v>
      </c>
      <c r="L170" s="31">
        <f t="shared" si="76"/>
        <v>9.9975698663426454E-2</v>
      </c>
    </row>
    <row r="171" spans="1:12" ht="52.8" hidden="1" x14ac:dyDescent="0.25">
      <c r="A171" s="12" t="s">
        <v>172</v>
      </c>
      <c r="B171" s="37" t="s">
        <v>286</v>
      </c>
      <c r="C171" s="12" t="s">
        <v>197</v>
      </c>
      <c r="D171" s="20">
        <v>0.48</v>
      </c>
      <c r="E171" s="18">
        <f t="shared" si="70"/>
        <v>111.37</v>
      </c>
      <c r="F171" s="18">
        <f t="shared" si="71"/>
        <v>137.75</v>
      </c>
      <c r="G171" s="18">
        <f t="shared" si="72"/>
        <v>66.12</v>
      </c>
      <c r="J171" s="29">
        <v>123.74</v>
      </c>
      <c r="K171" s="30">
        <f t="shared" si="75"/>
        <v>111.37</v>
      </c>
      <c r="L171" s="31">
        <f t="shared" si="76"/>
        <v>9.9967674155487241E-2</v>
      </c>
    </row>
    <row r="172" spans="1:12" ht="26.4" hidden="1" x14ac:dyDescent="0.25">
      <c r="A172" s="12" t="s">
        <v>173</v>
      </c>
      <c r="B172" s="37" t="s">
        <v>289</v>
      </c>
      <c r="C172" s="12" t="s">
        <v>201</v>
      </c>
      <c r="D172" s="20">
        <v>36.590000000000003</v>
      </c>
      <c r="E172" s="18">
        <f t="shared" si="70"/>
        <v>18.649999999999999</v>
      </c>
      <c r="F172" s="18">
        <f t="shared" si="71"/>
        <v>23.07</v>
      </c>
      <c r="G172" s="18">
        <f t="shared" si="72"/>
        <v>844.13</v>
      </c>
      <c r="J172" s="29">
        <v>20.72</v>
      </c>
      <c r="K172" s="30">
        <f t="shared" si="75"/>
        <v>18.649999999999999</v>
      </c>
      <c r="L172" s="31">
        <f t="shared" si="76"/>
        <v>9.9903474903474926E-2</v>
      </c>
    </row>
    <row r="173" spans="1:12" ht="39.6" hidden="1" x14ac:dyDescent="0.25">
      <c r="A173" s="12" t="s">
        <v>174</v>
      </c>
      <c r="B173" s="37" t="s">
        <v>317</v>
      </c>
      <c r="C173" s="12" t="s">
        <v>198</v>
      </c>
      <c r="D173" s="20">
        <v>1</v>
      </c>
      <c r="E173" s="18">
        <f t="shared" si="70"/>
        <v>1924.41</v>
      </c>
      <c r="F173" s="18">
        <f t="shared" si="71"/>
        <v>2380.3000000000002</v>
      </c>
      <c r="G173" s="18">
        <f t="shared" si="72"/>
        <v>2380.3000000000002</v>
      </c>
      <c r="J173" s="29">
        <v>2138.23</v>
      </c>
      <c r="K173" s="30">
        <f t="shared" si="75"/>
        <v>1924.41</v>
      </c>
      <c r="L173" s="31">
        <f t="shared" si="76"/>
        <v>9.9998596970391374E-2</v>
      </c>
    </row>
    <row r="174" spans="1:12" ht="26.4" hidden="1" x14ac:dyDescent="0.25">
      <c r="A174" s="12" t="s">
        <v>175</v>
      </c>
      <c r="B174" s="37" t="s">
        <v>318</v>
      </c>
      <c r="C174" s="12" t="s">
        <v>201</v>
      </c>
      <c r="D174" s="20">
        <v>2.73</v>
      </c>
      <c r="E174" s="18">
        <f t="shared" si="70"/>
        <v>674.99</v>
      </c>
      <c r="F174" s="18">
        <f t="shared" si="71"/>
        <v>834.9</v>
      </c>
      <c r="G174" s="18">
        <f t="shared" si="72"/>
        <v>2279.2800000000002</v>
      </c>
      <c r="J174" s="29">
        <v>749.99</v>
      </c>
      <c r="K174" s="30">
        <f t="shared" si="75"/>
        <v>674.99</v>
      </c>
      <c r="L174" s="31">
        <f t="shared" si="76"/>
        <v>0.10000133335111135</v>
      </c>
    </row>
    <row r="175" spans="1:12" ht="39.6" hidden="1" x14ac:dyDescent="0.25">
      <c r="A175" s="12" t="s">
        <v>176</v>
      </c>
      <c r="B175" s="37" t="s">
        <v>291</v>
      </c>
      <c r="C175" s="12" t="s">
        <v>207</v>
      </c>
      <c r="D175" s="20">
        <v>19.73</v>
      </c>
      <c r="E175" s="18">
        <f t="shared" si="70"/>
        <v>19.760000000000002</v>
      </c>
      <c r="F175" s="18">
        <f t="shared" si="71"/>
        <v>24.44</v>
      </c>
      <c r="G175" s="18">
        <f t="shared" si="72"/>
        <v>482.2</v>
      </c>
      <c r="J175" s="29">
        <v>21.96</v>
      </c>
      <c r="K175" s="30">
        <f t="shared" si="75"/>
        <v>19.760000000000002</v>
      </c>
      <c r="L175" s="31">
        <f t="shared" si="76"/>
        <v>0.1001821493624772</v>
      </c>
    </row>
    <row r="176" spans="1:12" ht="39.6" hidden="1" x14ac:dyDescent="0.25">
      <c r="A176" s="12" t="s">
        <v>177</v>
      </c>
      <c r="B176" s="37" t="s">
        <v>292</v>
      </c>
      <c r="C176" s="12" t="s">
        <v>207</v>
      </c>
      <c r="D176" s="20">
        <v>25.07</v>
      </c>
      <c r="E176" s="18">
        <f t="shared" si="70"/>
        <v>18.14</v>
      </c>
      <c r="F176" s="18">
        <f t="shared" si="71"/>
        <v>22.44</v>
      </c>
      <c r="G176" s="18">
        <f t="shared" si="72"/>
        <v>562.57000000000005</v>
      </c>
      <c r="J176" s="29">
        <v>20.149999999999999</v>
      </c>
      <c r="K176" s="30">
        <f t="shared" si="75"/>
        <v>18.14</v>
      </c>
      <c r="L176" s="31">
        <f t="shared" si="76"/>
        <v>9.9751861042183532E-2</v>
      </c>
    </row>
    <row r="177" spans="1:12" ht="39.6" hidden="1" x14ac:dyDescent="0.25">
      <c r="A177" s="12" t="s">
        <v>178</v>
      </c>
      <c r="B177" s="37" t="s">
        <v>293</v>
      </c>
      <c r="C177" s="12" t="s">
        <v>207</v>
      </c>
      <c r="D177" s="20">
        <v>17.28</v>
      </c>
      <c r="E177" s="18">
        <f t="shared" si="70"/>
        <v>12.04</v>
      </c>
      <c r="F177" s="18">
        <f t="shared" si="71"/>
        <v>14.89</v>
      </c>
      <c r="G177" s="18">
        <f t="shared" si="72"/>
        <v>257.3</v>
      </c>
      <c r="J177" s="29">
        <v>13.38</v>
      </c>
      <c r="K177" s="30">
        <f t="shared" si="75"/>
        <v>12.04</v>
      </c>
      <c r="L177" s="31">
        <f t="shared" si="76"/>
        <v>0.10014947683109129</v>
      </c>
    </row>
    <row r="178" spans="1:12" ht="66" hidden="1" x14ac:dyDescent="0.25">
      <c r="A178" s="12" t="s">
        <v>179</v>
      </c>
      <c r="B178" s="37" t="s">
        <v>294</v>
      </c>
      <c r="C178" s="12" t="s">
        <v>199</v>
      </c>
      <c r="D178" s="20">
        <v>50.06</v>
      </c>
      <c r="E178" s="18">
        <f t="shared" si="70"/>
        <v>487.68</v>
      </c>
      <c r="F178" s="18">
        <f t="shared" si="71"/>
        <v>603.21</v>
      </c>
      <c r="G178" s="18">
        <f t="shared" si="72"/>
        <v>30196.69</v>
      </c>
      <c r="J178" s="29">
        <v>541.87</v>
      </c>
      <c r="K178" s="30">
        <f t="shared" si="75"/>
        <v>487.68</v>
      </c>
      <c r="L178" s="31">
        <f t="shared" si="76"/>
        <v>0.10000553638326536</v>
      </c>
    </row>
    <row r="179" spans="1:12" ht="39.6" hidden="1" x14ac:dyDescent="0.25">
      <c r="A179" s="12" t="s">
        <v>180</v>
      </c>
      <c r="B179" s="37" t="s">
        <v>295</v>
      </c>
      <c r="C179" s="12" t="s">
        <v>197</v>
      </c>
      <c r="D179" s="20">
        <v>54.14</v>
      </c>
      <c r="E179" s="18">
        <f t="shared" si="70"/>
        <v>9.65</v>
      </c>
      <c r="F179" s="18">
        <f t="shared" si="71"/>
        <v>11.94</v>
      </c>
      <c r="G179" s="18">
        <f t="shared" si="72"/>
        <v>646.42999999999995</v>
      </c>
      <c r="J179" s="29">
        <v>10.72</v>
      </c>
      <c r="K179" s="30">
        <f t="shared" si="75"/>
        <v>9.65</v>
      </c>
      <c r="L179" s="31">
        <f t="shared" si="76"/>
        <v>9.981343283582092E-2</v>
      </c>
    </row>
    <row r="180" spans="1:12" ht="39.6" hidden="1" x14ac:dyDescent="0.25">
      <c r="A180" s="12" t="s">
        <v>181</v>
      </c>
      <c r="B180" s="37" t="s">
        <v>298</v>
      </c>
      <c r="C180" s="12" t="s">
        <v>197</v>
      </c>
      <c r="D180" s="20">
        <v>54.14</v>
      </c>
      <c r="E180" s="18">
        <f t="shared" si="70"/>
        <v>21.55</v>
      </c>
      <c r="F180" s="18">
        <f t="shared" si="71"/>
        <v>26.66</v>
      </c>
      <c r="G180" s="18">
        <f t="shared" si="72"/>
        <v>1443.37</v>
      </c>
      <c r="J180" s="29">
        <v>23.94</v>
      </c>
      <c r="K180" s="30">
        <f t="shared" si="75"/>
        <v>21.55</v>
      </c>
      <c r="L180" s="31">
        <f t="shared" si="76"/>
        <v>9.9832915622389329E-2</v>
      </c>
    </row>
    <row r="181" spans="1:12" ht="26.4" hidden="1" x14ac:dyDescent="0.25">
      <c r="A181" s="12" t="s">
        <v>182</v>
      </c>
      <c r="B181" s="37" t="s">
        <v>297</v>
      </c>
      <c r="C181" s="12" t="s">
        <v>197</v>
      </c>
      <c r="D181" s="20">
        <v>14.93</v>
      </c>
      <c r="E181" s="18">
        <f t="shared" si="70"/>
        <v>27.41</v>
      </c>
      <c r="F181" s="18">
        <f t="shared" si="71"/>
        <v>33.9</v>
      </c>
      <c r="G181" s="18">
        <f t="shared" si="72"/>
        <v>506.13</v>
      </c>
      <c r="J181" s="29">
        <v>30.46</v>
      </c>
      <c r="K181" s="30">
        <f t="shared" si="75"/>
        <v>27.41</v>
      </c>
      <c r="L181" s="31">
        <f t="shared" si="76"/>
        <v>0.10013131976362445</v>
      </c>
    </row>
    <row r="182" spans="1:12" hidden="1" x14ac:dyDescent="0.25">
      <c r="A182" s="12" t="s">
        <v>183</v>
      </c>
      <c r="B182" s="37" t="s">
        <v>296</v>
      </c>
      <c r="C182" s="12" t="s">
        <v>197</v>
      </c>
      <c r="D182" s="20">
        <v>160.63</v>
      </c>
      <c r="E182" s="18">
        <f t="shared" si="70"/>
        <v>12.36</v>
      </c>
      <c r="F182" s="18">
        <f t="shared" si="71"/>
        <v>15.29</v>
      </c>
      <c r="G182" s="18">
        <f t="shared" si="72"/>
        <v>2456.0300000000002</v>
      </c>
      <c r="J182" s="29">
        <v>13.73</v>
      </c>
      <c r="K182" s="30">
        <f t="shared" si="75"/>
        <v>12.36</v>
      </c>
      <c r="L182" s="31">
        <f t="shared" si="76"/>
        <v>9.9781500364166123E-2</v>
      </c>
    </row>
    <row r="183" spans="1:12" hidden="1" x14ac:dyDescent="0.25">
      <c r="A183" s="12" t="s">
        <v>184</v>
      </c>
      <c r="B183" s="37" t="s">
        <v>290</v>
      </c>
      <c r="C183" s="12" t="s">
        <v>198</v>
      </c>
      <c r="D183" s="20">
        <v>1</v>
      </c>
      <c r="E183" s="18">
        <f t="shared" si="70"/>
        <v>252</v>
      </c>
      <c r="F183" s="18">
        <f t="shared" si="71"/>
        <v>311.7</v>
      </c>
      <c r="G183" s="18">
        <f t="shared" si="72"/>
        <v>311.7</v>
      </c>
      <c r="J183" s="29">
        <v>280</v>
      </c>
      <c r="K183" s="30">
        <f t="shared" si="75"/>
        <v>252</v>
      </c>
      <c r="L183" s="31">
        <f t="shared" si="76"/>
        <v>0.1</v>
      </c>
    </row>
    <row r="184" spans="1:12" ht="22.2" customHeight="1" x14ac:dyDescent="0.25"/>
    <row r="185" spans="1:12" x14ac:dyDescent="0.25">
      <c r="A185" s="93" t="s">
        <v>377</v>
      </c>
      <c r="B185" s="93"/>
      <c r="C185" s="93"/>
      <c r="D185" s="93"/>
      <c r="E185" s="93"/>
      <c r="F185" s="93"/>
      <c r="G185" s="93"/>
      <c r="H185" s="83"/>
      <c r="I185" s="86"/>
      <c r="J185" s="83"/>
      <c r="K185" s="83"/>
      <c r="L185" s="83"/>
    </row>
    <row r="186" spans="1:12" ht="67.2" customHeight="1" x14ac:dyDescent="0.25">
      <c r="A186" s="48"/>
      <c r="B186" s="48"/>
      <c r="C186" s="48"/>
      <c r="D186" s="48"/>
      <c r="E186" s="48"/>
      <c r="F186" s="48"/>
      <c r="G186" s="48"/>
      <c r="H186" s="48"/>
      <c r="I186" s="87"/>
      <c r="J186" s="48"/>
      <c r="K186" s="48"/>
      <c r="L186" s="48"/>
    </row>
    <row r="187" spans="1:12" ht="14.4" x14ac:dyDescent="0.25">
      <c r="A187" s="142"/>
      <c r="B187" s="48"/>
      <c r="C187" s="48"/>
      <c r="D187" s="48"/>
      <c r="E187" s="48"/>
      <c r="F187" s="48"/>
      <c r="G187" s="48"/>
      <c r="H187" s="48"/>
      <c r="I187" s="87"/>
      <c r="J187" s="48"/>
      <c r="K187" s="48"/>
      <c r="L187" s="48"/>
    </row>
    <row r="188" spans="1:12" x14ac:dyDescent="0.25">
      <c r="A188" s="144" t="s">
        <v>378</v>
      </c>
      <c r="B188" s="144"/>
      <c r="C188" s="144"/>
      <c r="D188" s="144"/>
      <c r="E188" s="144"/>
      <c r="F188" s="144"/>
      <c r="G188" s="144"/>
      <c r="H188" s="82"/>
      <c r="I188" s="88"/>
      <c r="J188" s="82"/>
      <c r="K188" s="82"/>
      <c r="L188" s="82"/>
    </row>
    <row r="189" spans="1:12" x14ac:dyDescent="0.25">
      <c r="A189" s="144" t="s">
        <v>379</v>
      </c>
      <c r="B189" s="144"/>
      <c r="C189" s="144"/>
      <c r="D189" s="144"/>
      <c r="E189" s="144"/>
      <c r="F189" s="144"/>
      <c r="G189" s="144"/>
      <c r="H189" s="82"/>
      <c r="I189" s="88"/>
      <c r="J189" s="82"/>
      <c r="K189" s="82"/>
      <c r="L189" s="82"/>
    </row>
    <row r="190" spans="1:12" x14ac:dyDescent="0.25">
      <c r="A190" s="144" t="s">
        <v>380</v>
      </c>
      <c r="B190" s="144"/>
      <c r="C190" s="144"/>
      <c r="D190" s="144"/>
      <c r="E190" s="144"/>
      <c r="F190" s="144"/>
      <c r="G190" s="144"/>
      <c r="H190" s="82"/>
      <c r="I190" s="88"/>
      <c r="J190" s="82"/>
      <c r="K190" s="82"/>
      <c r="L190" s="82"/>
    </row>
    <row r="191" spans="1:12" x14ac:dyDescent="0.25">
      <c r="A191" s="143"/>
      <c r="B191" s="82"/>
      <c r="C191" s="82"/>
      <c r="D191" s="82"/>
    </row>
    <row r="192" spans="1:12" x14ac:dyDescent="0.25">
      <c r="A192" s="82"/>
      <c r="B192" s="82"/>
      <c r="C192" s="82"/>
      <c r="D192" s="82"/>
    </row>
    <row r="193" spans="1:4" x14ac:dyDescent="0.25">
      <c r="A193" s="82"/>
      <c r="B193" s="82"/>
      <c r="C193" s="82"/>
      <c r="D193" s="82"/>
    </row>
    <row r="194" spans="1:4" x14ac:dyDescent="0.25">
      <c r="A194" s="82"/>
      <c r="B194" s="82"/>
      <c r="C194" s="82"/>
      <c r="D194" s="82"/>
    </row>
    <row r="195" spans="1:4" x14ac:dyDescent="0.25">
      <c r="A195" s="82"/>
      <c r="B195" s="82"/>
      <c r="C195" s="82"/>
      <c r="D195" s="82"/>
    </row>
    <row r="196" spans="1:4" x14ac:dyDescent="0.25">
      <c r="A196" s="89"/>
      <c r="B196" s="89"/>
      <c r="C196" s="89"/>
      <c r="D196" s="89"/>
    </row>
    <row r="197" spans="1:4" x14ac:dyDescent="0.25">
      <c r="A197" s="89"/>
      <c r="B197" s="89"/>
      <c r="C197" s="89"/>
      <c r="D197" s="89"/>
    </row>
    <row r="198" spans="1:4" x14ac:dyDescent="0.25">
      <c r="A198" s="89"/>
      <c r="B198" s="89"/>
      <c r="C198" s="89"/>
      <c r="D198" s="89"/>
    </row>
  </sheetData>
  <mergeCells count="9">
    <mergeCell ref="A190:G190"/>
    <mergeCell ref="A1:E1"/>
    <mergeCell ref="A3:G3"/>
    <mergeCell ref="A185:G185"/>
    <mergeCell ref="A188:G188"/>
    <mergeCell ref="A189:G189"/>
    <mergeCell ref="A196:D196"/>
    <mergeCell ref="A197:D197"/>
    <mergeCell ref="A198:D198"/>
  </mergeCells>
  <phoneticPr fontId="4" type="noConversion"/>
  <pageMargins left="0.51181102362204722" right="0.51181102362204722" top="1.3779527559055118" bottom="0.78740157480314965" header="0.31496062992125984" footer="0.31496062992125984"/>
  <pageSetup paperSize="9" scale="53" fitToHeight="0" orientation="portrait" horizontalDpi="0" verticalDpi="0" r:id="rId1"/>
  <rowBreaks count="2" manualBreakCount="2">
    <brk id="43" max="6" man="1"/>
    <brk id="87"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8F33D-823C-4E19-BBD3-D4998023F589}">
  <sheetPr>
    <pageSetUpPr fitToPage="1"/>
  </sheetPr>
  <dimension ref="A1:N65"/>
  <sheetViews>
    <sheetView showGridLines="0" topLeftCell="A49" workbookViewId="0">
      <selection activeCell="H65" sqref="H65"/>
    </sheetView>
  </sheetViews>
  <sheetFormatPr defaultColWidth="8.77734375" defaultRowHeight="13.2" x14ac:dyDescent="0.3"/>
  <cols>
    <col min="1" max="1" width="6" style="48" bestFit="1" customWidth="1"/>
    <col min="2" max="2" width="9.6640625" style="48" bestFit="1" customWidth="1"/>
    <col min="3" max="3" width="8.77734375" style="48"/>
    <col min="4" max="4" width="10.44140625" style="48" bestFit="1" customWidth="1"/>
    <col min="5" max="5" width="20.33203125" style="48" customWidth="1"/>
    <col min="6" max="6" width="12.44140625" style="48" customWidth="1"/>
    <col min="7" max="7" width="16.109375" style="48" customWidth="1"/>
    <col min="8" max="8" width="18.44140625" style="48" customWidth="1"/>
    <col min="9" max="9" width="17.109375" style="48" customWidth="1"/>
    <col min="10" max="10" width="19.44140625" style="48" customWidth="1"/>
    <col min="11" max="11" width="17.44140625" style="48" customWidth="1"/>
    <col min="12" max="12" width="18.44140625" style="48" customWidth="1"/>
    <col min="13" max="13" width="14.44140625" style="48" customWidth="1"/>
    <col min="14" max="14" width="11.88671875" style="48" customWidth="1"/>
    <col min="15" max="16384" width="8.77734375" style="48"/>
  </cols>
  <sheetData>
    <row r="1" spans="1:14" ht="76.8" customHeight="1" x14ac:dyDescent="0.3">
      <c r="A1" s="123" t="s">
        <v>202</v>
      </c>
      <c r="B1" s="123"/>
      <c r="C1" s="123"/>
      <c r="D1" s="123"/>
      <c r="E1" s="123"/>
      <c r="F1" s="123"/>
      <c r="G1" s="123"/>
      <c r="H1" s="123"/>
      <c r="I1" s="123"/>
      <c r="J1" s="123"/>
      <c r="K1" s="123"/>
      <c r="L1" s="123"/>
    </row>
    <row r="2" spans="1:14" x14ac:dyDescent="0.3">
      <c r="A2" s="124" t="s">
        <v>346</v>
      </c>
      <c r="B2" s="124"/>
      <c r="C2" s="124"/>
      <c r="D2" s="124"/>
      <c r="E2" s="124"/>
      <c r="F2" s="124"/>
      <c r="G2" s="124"/>
      <c r="H2" s="124"/>
      <c r="I2" s="124"/>
      <c r="J2" s="124"/>
      <c r="K2" s="124"/>
      <c r="L2" s="124"/>
    </row>
    <row r="3" spans="1:14" x14ac:dyDescent="0.3">
      <c r="A3" s="125" t="s">
        <v>0</v>
      </c>
      <c r="B3" s="127" t="s">
        <v>1</v>
      </c>
      <c r="C3" s="129"/>
      <c r="D3" s="129"/>
      <c r="E3" s="131" t="s">
        <v>347</v>
      </c>
      <c r="F3" s="133" t="s">
        <v>348</v>
      </c>
      <c r="G3" s="49">
        <v>1</v>
      </c>
      <c r="H3" s="49">
        <v>2</v>
      </c>
      <c r="I3" s="49">
        <v>3</v>
      </c>
      <c r="J3" s="49">
        <v>4</v>
      </c>
      <c r="K3" s="49">
        <v>5</v>
      </c>
      <c r="L3" s="50">
        <v>6</v>
      </c>
    </row>
    <row r="4" spans="1:14" x14ac:dyDescent="0.3">
      <c r="A4" s="126"/>
      <c r="B4" s="128"/>
      <c r="C4" s="130"/>
      <c r="D4" s="130"/>
      <c r="E4" s="132"/>
      <c r="F4" s="134"/>
      <c r="G4" s="80"/>
      <c r="H4" s="51"/>
      <c r="I4" s="51"/>
      <c r="J4" s="51"/>
      <c r="K4" s="51"/>
      <c r="L4" s="52"/>
    </row>
    <row r="5" spans="1:14" x14ac:dyDescent="0.3">
      <c r="A5" s="53" t="s">
        <v>365</v>
      </c>
      <c r="B5" s="102" t="str">
        <f>ORÇAMENTO!B6</f>
        <v>QUADRA SINTÉTICA PALMITAL</v>
      </c>
      <c r="C5" s="102"/>
      <c r="D5" s="102"/>
      <c r="E5" s="54">
        <f>ORÇAMENTO!G6</f>
        <v>446676.21</v>
      </c>
      <c r="F5" s="97" t="s">
        <v>349</v>
      </c>
      <c r="G5" s="55">
        <v>5.6000000000000001E-2</v>
      </c>
      <c r="H5" s="55">
        <v>0.72270000000000001</v>
      </c>
      <c r="I5" s="55">
        <v>0.2213</v>
      </c>
      <c r="J5" s="63"/>
      <c r="K5" s="63"/>
      <c r="L5" s="63"/>
      <c r="M5" s="56"/>
      <c r="N5" s="56"/>
    </row>
    <row r="6" spans="1:14" x14ac:dyDescent="0.3">
      <c r="A6" s="57"/>
      <c r="B6" s="103"/>
      <c r="C6" s="103"/>
      <c r="D6" s="103"/>
      <c r="E6" s="58"/>
      <c r="F6" s="99"/>
      <c r="G6" s="59">
        <f>$E$5*G5</f>
        <v>25013.867760000001</v>
      </c>
      <c r="H6" s="59">
        <f t="shared" ref="H6:I6" si="0">$E$5*H5</f>
        <v>322812.89696700004</v>
      </c>
      <c r="I6" s="59">
        <f t="shared" si="0"/>
        <v>98849.445273000005</v>
      </c>
      <c r="J6" s="59"/>
      <c r="K6" s="59"/>
      <c r="L6" s="60"/>
      <c r="M6" s="56"/>
      <c r="N6" s="56"/>
    </row>
    <row r="7" spans="1:14" x14ac:dyDescent="0.3">
      <c r="A7" s="61" t="s">
        <v>350</v>
      </c>
      <c r="B7" s="95" t="str">
        <f>ORÇAMENTO!B7</f>
        <v>SERVIÇOS PRELIMINARES</v>
      </c>
      <c r="C7" s="95"/>
      <c r="D7" s="95"/>
      <c r="E7" s="62">
        <f>ORÇAMENTO!G7</f>
        <v>25122.52</v>
      </c>
      <c r="F7" s="97" t="s">
        <v>349</v>
      </c>
      <c r="G7" s="55">
        <v>1</v>
      </c>
      <c r="H7" s="63"/>
      <c r="I7" s="63"/>
      <c r="J7" s="63"/>
      <c r="K7" s="63"/>
      <c r="L7" s="64"/>
      <c r="M7" s="56"/>
      <c r="N7" s="56"/>
    </row>
    <row r="8" spans="1:14" x14ac:dyDescent="0.3">
      <c r="A8" s="65"/>
      <c r="B8" s="81"/>
      <c r="C8" s="81"/>
      <c r="D8" s="81"/>
      <c r="E8" s="66"/>
      <c r="F8" s="99"/>
      <c r="G8" s="59">
        <f>$E$7*G7</f>
        <v>25122.52</v>
      </c>
      <c r="H8" s="63"/>
      <c r="I8" s="63"/>
      <c r="J8" s="63"/>
      <c r="K8" s="63"/>
      <c r="L8" s="64"/>
      <c r="M8" s="56"/>
      <c r="N8" s="56"/>
    </row>
    <row r="9" spans="1:14" ht="13.2" customHeight="1" x14ac:dyDescent="0.3">
      <c r="A9" s="61" t="s">
        <v>351</v>
      </c>
      <c r="B9" s="95" t="str">
        <f>ORÇAMENTO!B13</f>
        <v>ADMINISTRAÇÃO LOCAL</v>
      </c>
      <c r="C9" s="95"/>
      <c r="D9" s="95"/>
      <c r="E9" s="62">
        <f>ORÇAMENTO!G13</f>
        <v>36540.300000000003</v>
      </c>
      <c r="F9" s="97" t="s">
        <v>349</v>
      </c>
      <c r="G9" s="63"/>
      <c r="H9" s="63"/>
      <c r="I9" s="55">
        <v>1</v>
      </c>
      <c r="J9" s="63"/>
      <c r="K9" s="63"/>
      <c r="L9" s="63"/>
      <c r="M9" s="56"/>
      <c r="N9" s="56"/>
    </row>
    <row r="10" spans="1:14" x14ac:dyDescent="0.3">
      <c r="A10" s="65"/>
      <c r="B10" s="104"/>
      <c r="C10" s="104"/>
      <c r="D10" s="81"/>
      <c r="E10" s="66"/>
      <c r="F10" s="99"/>
      <c r="G10" s="63"/>
      <c r="H10" s="63"/>
      <c r="I10" s="59">
        <f t="shared" ref="I10" si="1">$E$9*I9</f>
        <v>36540.300000000003</v>
      </c>
      <c r="J10" s="63"/>
      <c r="K10" s="63"/>
      <c r="L10" s="63"/>
      <c r="M10" s="56"/>
      <c r="N10" s="56"/>
    </row>
    <row r="11" spans="1:14" ht="13.2" customHeight="1" x14ac:dyDescent="0.3">
      <c r="A11" s="61" t="s">
        <v>352</v>
      </c>
      <c r="B11" s="95" t="str">
        <f>ORÇAMENTO!B18</f>
        <v>DEMOLIÇÕES, REMOÇÕES E LIMPEZA</v>
      </c>
      <c r="C11" s="95"/>
      <c r="D11" s="95"/>
      <c r="E11" s="62">
        <f>ORÇAMENTO!G18</f>
        <v>1117.7</v>
      </c>
      <c r="F11" s="97" t="s">
        <v>349</v>
      </c>
      <c r="G11" s="55">
        <v>1</v>
      </c>
      <c r="H11" s="63"/>
      <c r="I11" s="63"/>
      <c r="J11" s="63"/>
      <c r="K11" s="63"/>
      <c r="L11" s="63"/>
      <c r="M11" s="56"/>
      <c r="N11" s="56"/>
    </row>
    <row r="12" spans="1:14" x14ac:dyDescent="0.3">
      <c r="A12" s="65"/>
      <c r="B12" s="118"/>
      <c r="C12" s="118"/>
      <c r="D12" s="118"/>
      <c r="E12" s="66"/>
      <c r="F12" s="99"/>
      <c r="G12" s="59">
        <f>$E$11*G11</f>
        <v>1117.7</v>
      </c>
      <c r="H12" s="63"/>
      <c r="I12" s="63"/>
      <c r="J12" s="63"/>
      <c r="K12" s="63"/>
      <c r="L12" s="63"/>
      <c r="M12" s="56"/>
      <c r="N12" s="56"/>
    </row>
    <row r="13" spans="1:14" ht="13.2" customHeight="1" x14ac:dyDescent="0.3">
      <c r="A13" s="61" t="s">
        <v>353</v>
      </c>
      <c r="B13" s="95" t="str">
        <f>ORÇAMENTO!B21</f>
        <v>MUROS DE CONTENÇÃO</v>
      </c>
      <c r="C13" s="95"/>
      <c r="D13" s="95"/>
      <c r="E13" s="62">
        <f>ORÇAMENTO!G21</f>
        <v>104589.75000000001</v>
      </c>
      <c r="F13" s="97" t="s">
        <v>349</v>
      </c>
      <c r="G13" s="63"/>
      <c r="H13" s="55">
        <v>1</v>
      </c>
      <c r="I13" s="63"/>
      <c r="J13" s="63"/>
      <c r="K13" s="63"/>
      <c r="L13" s="63"/>
      <c r="M13" s="56"/>
      <c r="N13" s="56"/>
    </row>
    <row r="14" spans="1:14" x14ac:dyDescent="0.3">
      <c r="A14" s="65"/>
      <c r="B14" s="104"/>
      <c r="C14" s="104"/>
      <c r="D14" s="104"/>
      <c r="E14" s="66"/>
      <c r="F14" s="99"/>
      <c r="G14" s="63"/>
      <c r="H14" s="59">
        <f>$E$13*H13</f>
        <v>104589.75000000001</v>
      </c>
      <c r="I14" s="63"/>
      <c r="J14" s="63"/>
      <c r="K14" s="63"/>
      <c r="L14" s="63"/>
      <c r="M14" s="56"/>
      <c r="N14" s="56"/>
    </row>
    <row r="15" spans="1:14" ht="13.2" customHeight="1" x14ac:dyDescent="0.3">
      <c r="A15" s="61" t="s">
        <v>354</v>
      </c>
      <c r="B15" s="95" t="str">
        <f>ORÇAMENTO!B40</f>
        <v>ALAMBRADO/FUNDAÇÃO DO ALAMBRADO</v>
      </c>
      <c r="C15" s="95"/>
      <c r="D15" s="95"/>
      <c r="E15" s="62">
        <f>ORÇAMENTO!G40</f>
        <v>110869.93</v>
      </c>
      <c r="F15" s="97" t="s">
        <v>349</v>
      </c>
      <c r="G15" s="63"/>
      <c r="H15" s="55">
        <v>1</v>
      </c>
      <c r="I15" s="63"/>
      <c r="J15" s="63"/>
      <c r="K15" s="63"/>
      <c r="L15" s="63"/>
      <c r="M15" s="56"/>
      <c r="N15" s="56"/>
    </row>
    <row r="16" spans="1:14" x14ac:dyDescent="0.3">
      <c r="A16" s="65"/>
      <c r="B16" s="118"/>
      <c r="C16" s="118"/>
      <c r="D16" s="118"/>
      <c r="E16" s="66"/>
      <c r="F16" s="99"/>
      <c r="G16" s="63"/>
      <c r="H16" s="59">
        <f>$E$15*H15</f>
        <v>110869.93</v>
      </c>
      <c r="I16" s="63"/>
      <c r="J16" s="63"/>
      <c r="K16" s="63"/>
      <c r="L16" s="63"/>
      <c r="M16" s="56"/>
      <c r="N16" s="56"/>
    </row>
    <row r="17" spans="1:14" ht="13.2" customHeight="1" x14ac:dyDescent="0.3">
      <c r="A17" s="61" t="s">
        <v>355</v>
      </c>
      <c r="B17" s="95" t="str">
        <f>ORÇAMENTO!B56</f>
        <v>QUADRA SINTÉTICA</v>
      </c>
      <c r="C17" s="95"/>
      <c r="D17" s="95"/>
      <c r="E17" s="62">
        <f>ORÇAMENTO!G56</f>
        <v>101357.51</v>
      </c>
      <c r="F17" s="97" t="s">
        <v>349</v>
      </c>
      <c r="G17" s="63"/>
      <c r="H17" s="55">
        <v>1</v>
      </c>
      <c r="I17" s="63"/>
      <c r="J17" s="63"/>
      <c r="K17" s="63"/>
      <c r="L17" s="63"/>
      <c r="M17" s="56"/>
      <c r="N17" s="56"/>
    </row>
    <row r="18" spans="1:14" x14ac:dyDescent="0.3">
      <c r="A18" s="67"/>
      <c r="B18" s="96"/>
      <c r="C18" s="96"/>
      <c r="D18" s="96"/>
      <c r="E18" s="68"/>
      <c r="F18" s="98"/>
      <c r="G18" s="69"/>
      <c r="H18" s="59">
        <f>$E$17*H17</f>
        <v>101357.51</v>
      </c>
      <c r="I18" s="69"/>
      <c r="J18" s="70"/>
      <c r="K18" s="70"/>
      <c r="L18" s="71"/>
      <c r="M18" s="56"/>
      <c r="N18" s="56"/>
    </row>
    <row r="19" spans="1:14" x14ac:dyDescent="0.3">
      <c r="A19" s="61" t="s">
        <v>367</v>
      </c>
      <c r="B19" s="95" t="str">
        <f>ORÇAMENTO!B63</f>
        <v>ILUMINAÇÃO</v>
      </c>
      <c r="C19" s="95"/>
      <c r="D19" s="95"/>
      <c r="E19" s="62">
        <f>ORÇAMENTO!G63</f>
        <v>25940.57</v>
      </c>
      <c r="F19" s="97" t="s">
        <v>349</v>
      </c>
      <c r="G19" s="63"/>
      <c r="H19" s="63"/>
      <c r="I19" s="55">
        <v>1</v>
      </c>
      <c r="J19" s="63"/>
      <c r="K19" s="63"/>
      <c r="L19" s="63"/>
      <c r="M19" s="56"/>
      <c r="N19" s="56"/>
    </row>
    <row r="20" spans="1:14" x14ac:dyDescent="0.3">
      <c r="A20" s="67"/>
      <c r="B20" s="96"/>
      <c r="C20" s="96"/>
      <c r="D20" s="96"/>
      <c r="E20" s="68"/>
      <c r="F20" s="98"/>
      <c r="G20" s="69"/>
      <c r="H20" s="69"/>
      <c r="I20" s="59">
        <f>$E$19*I19</f>
        <v>25940.57</v>
      </c>
      <c r="J20" s="70"/>
      <c r="K20" s="70"/>
      <c r="L20" s="71"/>
      <c r="M20" s="56"/>
      <c r="N20" s="56"/>
    </row>
    <row r="21" spans="1:14" x14ac:dyDescent="0.3">
      <c r="A21" s="61" t="s">
        <v>368</v>
      </c>
      <c r="B21" s="95" t="str">
        <f>ORÇAMENTO!B87</f>
        <v>SERVIÇOS COMPLEMENTARES</v>
      </c>
      <c r="C21" s="95"/>
      <c r="D21" s="95"/>
      <c r="E21" s="62">
        <f>ORÇAMENTO!G87</f>
        <v>41137.93</v>
      </c>
      <c r="F21" s="97" t="s">
        <v>349</v>
      </c>
      <c r="G21" s="63"/>
      <c r="H21" s="63"/>
      <c r="I21" s="55">
        <v>1</v>
      </c>
      <c r="J21" s="63"/>
      <c r="K21" s="63"/>
      <c r="L21" s="63"/>
      <c r="M21" s="56"/>
      <c r="N21" s="56"/>
    </row>
    <row r="22" spans="1:14" x14ac:dyDescent="0.3">
      <c r="A22" s="67"/>
      <c r="B22" s="96"/>
      <c r="C22" s="96"/>
      <c r="D22" s="96"/>
      <c r="E22" s="68"/>
      <c r="F22" s="98"/>
      <c r="G22" s="69"/>
      <c r="H22" s="69"/>
      <c r="I22" s="59">
        <f>$E$21*I21</f>
        <v>41137.93</v>
      </c>
      <c r="J22" s="70"/>
      <c r="K22" s="70"/>
      <c r="L22" s="71"/>
      <c r="M22" s="56"/>
      <c r="N22" s="56"/>
    </row>
    <row r="23" spans="1:14" hidden="1" x14ac:dyDescent="0.3">
      <c r="A23" s="53" t="s">
        <v>366</v>
      </c>
      <c r="B23" s="102" t="str">
        <f>ORÇAMENTO!B95</f>
        <v>QUADRA SINTÉTICA CURUMIM</v>
      </c>
      <c r="C23" s="102"/>
      <c r="D23" s="102"/>
      <c r="E23" s="54">
        <f>ORÇAMENTO!G95</f>
        <v>436015.94</v>
      </c>
      <c r="F23" s="97" t="s">
        <v>349</v>
      </c>
      <c r="G23" s="55"/>
      <c r="H23" s="55"/>
      <c r="I23" s="55"/>
      <c r="J23" s="63"/>
      <c r="K23" s="63"/>
      <c r="L23" s="63"/>
      <c r="M23" s="56"/>
      <c r="N23" s="56"/>
    </row>
    <row r="24" spans="1:14" hidden="1" x14ac:dyDescent="0.3">
      <c r="A24" s="57"/>
      <c r="B24" s="103"/>
      <c r="C24" s="103"/>
      <c r="D24" s="103"/>
      <c r="E24" s="58"/>
      <c r="F24" s="99"/>
      <c r="G24" s="59"/>
      <c r="H24" s="59"/>
      <c r="I24" s="59"/>
      <c r="J24" s="70"/>
      <c r="K24" s="70"/>
      <c r="L24" s="71"/>
      <c r="M24" s="56"/>
      <c r="N24" s="56"/>
    </row>
    <row r="25" spans="1:14" hidden="1" x14ac:dyDescent="0.3">
      <c r="A25" s="61" t="s">
        <v>369</v>
      </c>
      <c r="B25" s="95" t="str">
        <f>ORÇAMENTO!B96</f>
        <v>SERVIÇOS PRELIMINARES</v>
      </c>
      <c r="C25" s="95"/>
      <c r="D25" s="95"/>
      <c r="E25" s="62">
        <f>ORÇAMENTO!G96</f>
        <v>26384.32</v>
      </c>
      <c r="F25" s="97" t="s">
        <v>349</v>
      </c>
      <c r="G25" s="55"/>
      <c r="H25" s="63"/>
      <c r="I25" s="63"/>
      <c r="J25" s="63"/>
      <c r="K25" s="63"/>
      <c r="L25" s="63"/>
      <c r="M25" s="56"/>
      <c r="N25" s="56"/>
    </row>
    <row r="26" spans="1:14" hidden="1" x14ac:dyDescent="0.3">
      <c r="A26" s="65"/>
      <c r="B26" s="81"/>
      <c r="C26" s="81"/>
      <c r="D26" s="81"/>
      <c r="E26" s="66"/>
      <c r="F26" s="99"/>
      <c r="G26" s="59"/>
      <c r="H26" s="63"/>
      <c r="I26" s="63"/>
      <c r="J26" s="70"/>
      <c r="K26" s="70"/>
      <c r="L26" s="71"/>
      <c r="M26" s="56"/>
      <c r="N26" s="56"/>
    </row>
    <row r="27" spans="1:14" hidden="1" x14ac:dyDescent="0.3">
      <c r="A27" s="61" t="s">
        <v>370</v>
      </c>
      <c r="B27" s="95" t="str">
        <f>ORÇAMENTO!B102</f>
        <v>ADMINISTRAÇÃO LOCAL</v>
      </c>
      <c r="C27" s="95"/>
      <c r="D27" s="95"/>
      <c r="E27" s="62">
        <f>ORÇAMENTO!G102</f>
        <v>36540.300000000003</v>
      </c>
      <c r="F27" s="97" t="s">
        <v>349</v>
      </c>
      <c r="G27" s="63"/>
      <c r="H27" s="63"/>
      <c r="I27" s="55"/>
      <c r="J27" s="63"/>
      <c r="K27" s="63"/>
      <c r="L27" s="63"/>
      <c r="M27" s="56"/>
      <c r="N27" s="56"/>
    </row>
    <row r="28" spans="1:14" hidden="1" x14ac:dyDescent="0.3">
      <c r="A28" s="65"/>
      <c r="B28" s="104"/>
      <c r="C28" s="104"/>
      <c r="D28" s="81"/>
      <c r="E28" s="66"/>
      <c r="F28" s="99"/>
      <c r="G28" s="63"/>
      <c r="H28" s="63"/>
      <c r="I28" s="59"/>
      <c r="J28" s="70"/>
      <c r="K28" s="70"/>
      <c r="L28" s="71"/>
      <c r="M28" s="56"/>
      <c r="N28" s="56"/>
    </row>
    <row r="29" spans="1:14" ht="13.2" hidden="1" customHeight="1" x14ac:dyDescent="0.3">
      <c r="A29" s="61" t="s">
        <v>371</v>
      </c>
      <c r="B29" s="100" t="str">
        <f>ORÇAMENTO!B107</f>
        <v>ALAMBRADO/FUNDAÇÃO DO ALAMBRADO</v>
      </c>
      <c r="C29" s="100"/>
      <c r="D29" s="100"/>
      <c r="E29" s="62">
        <f>ORÇAMENTO!G107</f>
        <v>109023.86000000002</v>
      </c>
      <c r="F29" s="97" t="s">
        <v>349</v>
      </c>
      <c r="G29" s="55"/>
      <c r="H29" s="63"/>
      <c r="I29" s="63"/>
      <c r="J29" s="63"/>
      <c r="K29" s="63"/>
      <c r="L29" s="63"/>
      <c r="M29" s="56"/>
      <c r="N29" s="56"/>
    </row>
    <row r="30" spans="1:14" hidden="1" x14ac:dyDescent="0.3">
      <c r="A30" s="65"/>
      <c r="B30" s="101"/>
      <c r="C30" s="101"/>
      <c r="D30" s="101"/>
      <c r="E30" s="66"/>
      <c r="F30" s="99"/>
      <c r="G30" s="59"/>
      <c r="H30" s="63"/>
      <c r="I30" s="63"/>
      <c r="J30" s="70"/>
      <c r="K30" s="70"/>
      <c r="L30" s="71"/>
      <c r="M30" s="56"/>
      <c r="N30" s="56"/>
    </row>
    <row r="31" spans="1:14" hidden="1" x14ac:dyDescent="0.3">
      <c r="A31" s="61" t="s">
        <v>372</v>
      </c>
      <c r="B31" s="95" t="str">
        <f>ORÇAMENTO!B123</f>
        <v>QUADRA SINTÉTICA</v>
      </c>
      <c r="C31" s="95"/>
      <c r="D31" s="95"/>
      <c r="E31" s="62">
        <f>ORÇAMENTO!G123</f>
        <v>113842.5</v>
      </c>
      <c r="F31" s="97" t="s">
        <v>349</v>
      </c>
      <c r="G31" s="63"/>
      <c r="H31" s="55"/>
      <c r="I31" s="63"/>
      <c r="J31" s="63"/>
      <c r="K31" s="63"/>
      <c r="L31" s="63"/>
      <c r="M31" s="56"/>
      <c r="N31" s="56"/>
    </row>
    <row r="32" spans="1:14" hidden="1" x14ac:dyDescent="0.3">
      <c r="A32" s="65"/>
      <c r="B32" s="104"/>
      <c r="C32" s="104"/>
      <c r="D32" s="104"/>
      <c r="E32" s="66"/>
      <c r="F32" s="99"/>
      <c r="G32" s="63"/>
      <c r="H32" s="59"/>
      <c r="I32" s="63"/>
      <c r="J32" s="70"/>
      <c r="K32" s="70"/>
      <c r="L32" s="71"/>
      <c r="M32" s="56"/>
      <c r="N32" s="56"/>
    </row>
    <row r="33" spans="1:14" hidden="1" x14ac:dyDescent="0.3">
      <c r="A33" s="61" t="s">
        <v>373</v>
      </c>
      <c r="B33" s="95" t="str">
        <f>ORÇAMENTO!B130</f>
        <v>DRENAGEM</v>
      </c>
      <c r="C33" s="95"/>
      <c r="D33" s="95"/>
      <c r="E33" s="62">
        <f>ORÇAMENTO!G130</f>
        <v>29933.279999999999</v>
      </c>
      <c r="F33" s="97" t="s">
        <v>349</v>
      </c>
      <c r="G33" s="63"/>
      <c r="H33" s="63"/>
      <c r="I33" s="55"/>
      <c r="J33" s="63"/>
      <c r="K33" s="63"/>
      <c r="L33" s="63"/>
      <c r="M33" s="56"/>
      <c r="N33" s="56"/>
    </row>
    <row r="34" spans="1:14" hidden="1" x14ac:dyDescent="0.3">
      <c r="A34" s="65"/>
      <c r="B34" s="118"/>
      <c r="C34" s="118"/>
      <c r="D34" s="118"/>
      <c r="E34" s="66"/>
      <c r="F34" s="99"/>
      <c r="G34" s="63"/>
      <c r="H34" s="63"/>
      <c r="I34" s="59"/>
      <c r="J34" s="70"/>
      <c r="K34" s="70"/>
      <c r="L34" s="71"/>
      <c r="M34" s="56"/>
      <c r="N34" s="56"/>
    </row>
    <row r="35" spans="1:14" hidden="1" x14ac:dyDescent="0.3">
      <c r="A35" s="61" t="s">
        <v>374</v>
      </c>
      <c r="B35" s="95" t="str">
        <f>ORÇAMENTO!B142</f>
        <v>ILUMINAÇÃO</v>
      </c>
      <c r="C35" s="95"/>
      <c r="D35" s="95"/>
      <c r="E35" s="62">
        <f>ORÇAMENTO!G142</f>
        <v>23449.360000000001</v>
      </c>
      <c r="F35" s="97" t="s">
        <v>349</v>
      </c>
      <c r="G35" s="63"/>
      <c r="H35" s="63"/>
      <c r="I35" s="55"/>
      <c r="J35" s="63"/>
      <c r="K35" s="63"/>
      <c r="L35" s="63"/>
      <c r="M35" s="56"/>
      <c r="N35" s="56"/>
    </row>
    <row r="36" spans="1:14" hidden="1" x14ac:dyDescent="0.3">
      <c r="A36" s="67"/>
      <c r="B36" s="96"/>
      <c r="C36" s="96"/>
      <c r="D36" s="96"/>
      <c r="E36" s="68"/>
      <c r="F36" s="98"/>
      <c r="G36" s="69"/>
      <c r="H36" s="69"/>
      <c r="I36" s="70"/>
      <c r="J36" s="70"/>
      <c r="K36" s="70"/>
      <c r="L36" s="71"/>
      <c r="M36" s="56"/>
      <c r="N36" s="56"/>
    </row>
    <row r="37" spans="1:14" hidden="1" x14ac:dyDescent="0.3">
      <c r="A37" s="61" t="s">
        <v>375</v>
      </c>
      <c r="B37" s="95" t="str">
        <f>ORÇAMENTO!B158</f>
        <v>RECUPERAÇÃO DO TALUDE</v>
      </c>
      <c r="C37" s="95"/>
      <c r="D37" s="95"/>
      <c r="E37" s="62">
        <f>ORÇAMENTO!G158</f>
        <v>16160.03</v>
      </c>
      <c r="F37" s="97" t="s">
        <v>349</v>
      </c>
      <c r="G37" s="63"/>
      <c r="H37" s="63"/>
      <c r="I37" s="55"/>
      <c r="J37" s="63"/>
      <c r="K37" s="63"/>
      <c r="L37" s="63"/>
      <c r="M37" s="56"/>
      <c r="N37" s="56"/>
    </row>
    <row r="38" spans="1:14" hidden="1" x14ac:dyDescent="0.3">
      <c r="A38" s="67"/>
      <c r="B38" s="96"/>
      <c r="C38" s="96"/>
      <c r="D38" s="96"/>
      <c r="E38" s="68"/>
      <c r="F38" s="98"/>
      <c r="G38" s="69"/>
      <c r="H38" s="69"/>
      <c r="I38" s="70"/>
      <c r="J38" s="70"/>
      <c r="K38" s="70"/>
      <c r="L38" s="71"/>
      <c r="M38" s="56"/>
      <c r="N38" s="56"/>
    </row>
    <row r="39" spans="1:14" hidden="1" x14ac:dyDescent="0.3">
      <c r="A39" s="61" t="s">
        <v>376</v>
      </c>
      <c r="B39" s="95" t="str">
        <f>ORÇAMENTO!B164</f>
        <v>SERVIÇOS COMPLEMENTARES</v>
      </c>
      <c r="C39" s="95"/>
      <c r="D39" s="95"/>
      <c r="E39" s="62">
        <f>ORÇAMENTO!G164</f>
        <v>80682.289999999994</v>
      </c>
      <c r="F39" s="97" t="s">
        <v>349</v>
      </c>
      <c r="G39" s="63"/>
      <c r="H39" s="63"/>
      <c r="I39" s="55"/>
      <c r="J39" s="63"/>
      <c r="K39" s="63"/>
      <c r="L39" s="63"/>
      <c r="M39" s="56"/>
      <c r="N39" s="56"/>
    </row>
    <row r="40" spans="1:14" hidden="1" x14ac:dyDescent="0.3">
      <c r="A40" s="67"/>
      <c r="B40" s="96"/>
      <c r="C40" s="96"/>
      <c r="D40" s="96"/>
      <c r="E40" s="68"/>
      <c r="F40" s="98"/>
      <c r="G40" s="69"/>
      <c r="H40" s="69"/>
      <c r="I40" s="70"/>
      <c r="J40" s="70"/>
      <c r="K40" s="70"/>
      <c r="L40" s="71"/>
      <c r="M40" s="56"/>
      <c r="N40" s="56"/>
    </row>
    <row r="41" spans="1:14" ht="13.2" customHeight="1" x14ac:dyDescent="0.3">
      <c r="A41" s="72" t="s">
        <v>356</v>
      </c>
      <c r="B41" s="119">
        <f>E5</f>
        <v>446676.21</v>
      </c>
      <c r="C41" s="120"/>
      <c r="D41" s="108" t="s">
        <v>357</v>
      </c>
      <c r="E41" s="121" t="s">
        <v>358</v>
      </c>
      <c r="F41" s="122"/>
      <c r="G41" s="73">
        <f>G42/$B$41</f>
        <v>5.874550605683701E-2</v>
      </c>
      <c r="H41" s="73">
        <f t="shared" ref="H41:I41" si="2">H42/$B$41</f>
        <v>0.70927706223709563</v>
      </c>
      <c r="I41" s="73">
        <f t="shared" si="2"/>
        <v>0.23197743170606736</v>
      </c>
      <c r="J41" s="73"/>
      <c r="K41" s="73"/>
      <c r="L41" s="73"/>
    </row>
    <row r="42" spans="1:14" x14ac:dyDescent="0.3">
      <c r="A42" s="72"/>
      <c r="B42" s="72"/>
      <c r="C42" s="74"/>
      <c r="D42" s="108"/>
      <c r="E42" s="112" t="s">
        <v>359</v>
      </c>
      <c r="F42" s="113"/>
      <c r="G42" s="75">
        <f>SUM(G8,G12,G14,G10,G16,G18,G20,G22,G26,G28,G30,G32,G34,G36,G38,G40)</f>
        <v>26240.22</v>
      </c>
      <c r="H42" s="75">
        <f t="shared" ref="H42:I42" si="3">SUM(H8,H12,H14,H10,H16,H18,H20,H22,H26,H28,H30,H32,H34,H36,H38,H40)</f>
        <v>316817.19</v>
      </c>
      <c r="I42" s="75">
        <f t="shared" si="3"/>
        <v>103618.8</v>
      </c>
      <c r="J42" s="75"/>
      <c r="K42" s="75"/>
      <c r="L42" s="75"/>
    </row>
    <row r="43" spans="1:14" x14ac:dyDescent="0.3">
      <c r="A43" s="72"/>
      <c r="B43" s="72"/>
      <c r="C43" s="74"/>
      <c r="D43" s="108"/>
      <c r="E43" s="114" t="s">
        <v>360</v>
      </c>
      <c r="F43" s="115"/>
      <c r="G43" s="76" t="s">
        <v>361</v>
      </c>
      <c r="H43" s="76" t="s">
        <v>361</v>
      </c>
      <c r="I43" s="76" t="s">
        <v>361</v>
      </c>
      <c r="J43" s="76"/>
      <c r="K43" s="76"/>
      <c r="L43" s="76"/>
    </row>
    <row r="44" spans="1:14" x14ac:dyDescent="0.3">
      <c r="A44" s="72"/>
      <c r="B44" s="72"/>
      <c r="C44" s="74"/>
      <c r="D44" s="108"/>
      <c r="E44" s="116" t="s">
        <v>362</v>
      </c>
      <c r="F44" s="117"/>
      <c r="G44" s="77" t="s">
        <v>361</v>
      </c>
      <c r="H44" s="77" t="s">
        <v>361</v>
      </c>
      <c r="I44" s="77" t="s">
        <v>361</v>
      </c>
      <c r="J44" s="77"/>
      <c r="K44" s="77"/>
      <c r="L44" s="77"/>
    </row>
    <row r="45" spans="1:14" x14ac:dyDescent="0.3">
      <c r="A45" s="72"/>
      <c r="B45" s="72"/>
      <c r="C45" s="74"/>
      <c r="D45" s="109"/>
      <c r="E45" s="105" t="s">
        <v>363</v>
      </c>
      <c r="F45" s="106"/>
      <c r="G45" s="78">
        <f>G42</f>
        <v>26240.22</v>
      </c>
      <c r="H45" s="78">
        <f t="shared" ref="H45:I45" si="4">H42</f>
        <v>316817.19</v>
      </c>
      <c r="I45" s="78">
        <f t="shared" si="4"/>
        <v>103618.8</v>
      </c>
      <c r="J45" s="78"/>
      <c r="K45" s="78"/>
      <c r="L45" s="78"/>
    </row>
    <row r="46" spans="1:14" x14ac:dyDescent="0.3">
      <c r="A46" s="72"/>
      <c r="B46" s="72"/>
      <c r="C46" s="74"/>
      <c r="D46" s="107" t="s">
        <v>364</v>
      </c>
      <c r="E46" s="110" t="s">
        <v>358</v>
      </c>
      <c r="F46" s="111"/>
      <c r="G46" s="79">
        <f>G41</f>
        <v>5.874550605683701E-2</v>
      </c>
      <c r="H46" s="79">
        <f>G46+H41</f>
        <v>0.76802256829393267</v>
      </c>
      <c r="I46" s="79">
        <f t="shared" ref="I46:I47" si="5">H46+I41</f>
        <v>1</v>
      </c>
      <c r="J46" s="79"/>
      <c r="K46" s="79"/>
      <c r="L46" s="79"/>
    </row>
    <row r="47" spans="1:14" x14ac:dyDescent="0.3">
      <c r="A47" s="72"/>
      <c r="B47" s="72"/>
      <c r="C47" s="74"/>
      <c r="D47" s="108"/>
      <c r="E47" s="112" t="s">
        <v>359</v>
      </c>
      <c r="F47" s="113"/>
      <c r="G47" s="75">
        <f>G42</f>
        <v>26240.22</v>
      </c>
      <c r="H47" s="75">
        <f>G47+H42</f>
        <v>343057.41000000003</v>
      </c>
      <c r="I47" s="75">
        <f t="shared" si="5"/>
        <v>446676.21</v>
      </c>
      <c r="J47" s="75"/>
      <c r="K47" s="75"/>
      <c r="L47" s="75"/>
    </row>
    <row r="48" spans="1:14" x14ac:dyDescent="0.3">
      <c r="A48" s="72"/>
      <c r="B48" s="72"/>
      <c r="C48" s="74"/>
      <c r="D48" s="108"/>
      <c r="E48" s="114" t="s">
        <v>360</v>
      </c>
      <c r="F48" s="115"/>
      <c r="G48" s="76" t="s">
        <v>361</v>
      </c>
      <c r="H48" s="76" t="s">
        <v>361</v>
      </c>
      <c r="I48" s="76" t="s">
        <v>361</v>
      </c>
      <c r="J48" s="76"/>
      <c r="K48" s="76"/>
      <c r="L48" s="76"/>
    </row>
    <row r="49" spans="1:12" x14ac:dyDescent="0.3">
      <c r="A49" s="72"/>
      <c r="B49" s="72"/>
      <c r="C49" s="74"/>
      <c r="D49" s="108"/>
      <c r="E49" s="116" t="s">
        <v>362</v>
      </c>
      <c r="F49" s="117"/>
      <c r="G49" s="77" t="s">
        <v>361</v>
      </c>
      <c r="H49" s="77" t="s">
        <v>361</v>
      </c>
      <c r="I49" s="77" t="s">
        <v>361</v>
      </c>
      <c r="J49" s="77"/>
      <c r="K49" s="77"/>
      <c r="L49" s="77"/>
    </row>
    <row r="50" spans="1:12" x14ac:dyDescent="0.3">
      <c r="A50" s="72"/>
      <c r="B50" s="72"/>
      <c r="C50" s="74"/>
      <c r="D50" s="109"/>
      <c r="E50" s="105" t="s">
        <v>363</v>
      </c>
      <c r="F50" s="106"/>
      <c r="G50" s="78">
        <f>G45</f>
        <v>26240.22</v>
      </c>
      <c r="H50" s="78">
        <f>G50+H45</f>
        <v>343057.41000000003</v>
      </c>
      <c r="I50" s="78">
        <f t="shared" ref="I50" si="6">H50+I45</f>
        <v>446676.21</v>
      </c>
      <c r="J50" s="78"/>
      <c r="K50" s="78"/>
      <c r="L50" s="78"/>
    </row>
    <row r="52" spans="1:12" x14ac:dyDescent="0.3">
      <c r="A52" s="93" t="s">
        <v>377</v>
      </c>
      <c r="B52" s="93"/>
      <c r="C52" s="93"/>
      <c r="D52" s="93"/>
      <c r="E52" s="93"/>
      <c r="F52" s="93"/>
      <c r="G52" s="93"/>
      <c r="H52" s="93"/>
      <c r="I52" s="93"/>
      <c r="J52" s="93"/>
      <c r="K52" s="93"/>
      <c r="L52" s="93"/>
    </row>
    <row r="55" spans="1:12" x14ac:dyDescent="0.3">
      <c r="A55" s="94"/>
      <c r="B55" s="94"/>
      <c r="C55" s="94"/>
      <c r="D55" s="94"/>
      <c r="E55" s="94"/>
      <c r="F55" s="94"/>
      <c r="G55" s="94"/>
      <c r="H55" s="94"/>
      <c r="I55" s="94"/>
      <c r="J55" s="94"/>
      <c r="K55" s="94"/>
      <c r="L55" s="94"/>
    </row>
    <row r="56" spans="1:12" x14ac:dyDescent="0.3">
      <c r="A56" s="94"/>
      <c r="B56" s="94"/>
      <c r="C56" s="94"/>
      <c r="D56" s="94"/>
      <c r="E56" s="94"/>
      <c r="F56" s="94"/>
      <c r="G56" s="94"/>
      <c r="H56" s="94"/>
      <c r="I56" s="94"/>
      <c r="J56" s="94"/>
      <c r="K56" s="94"/>
      <c r="L56" s="94"/>
    </row>
    <row r="57" spans="1:12" x14ac:dyDescent="0.3">
      <c r="A57" s="94"/>
      <c r="B57" s="94"/>
      <c r="C57" s="94"/>
      <c r="D57" s="94"/>
      <c r="E57" s="94"/>
      <c r="F57" s="94"/>
      <c r="G57" s="94"/>
      <c r="H57" s="94"/>
      <c r="I57" s="94"/>
      <c r="J57" s="94"/>
      <c r="K57" s="94"/>
      <c r="L57" s="94"/>
    </row>
    <row r="61" spans="1:12" ht="14.4" x14ac:dyDescent="0.3">
      <c r="A61" s="142"/>
    </row>
    <row r="62" spans="1:12" x14ac:dyDescent="0.3">
      <c r="A62" s="144" t="s">
        <v>378</v>
      </c>
      <c r="B62" s="144"/>
      <c r="C62" s="144"/>
      <c r="D62" s="144"/>
      <c r="E62" s="144"/>
      <c r="F62" s="144"/>
      <c r="G62" s="144"/>
      <c r="H62" s="144"/>
      <c r="I62" s="144"/>
      <c r="J62" s="144"/>
      <c r="K62" s="144"/>
      <c r="L62" s="144"/>
    </row>
    <row r="63" spans="1:12" x14ac:dyDescent="0.3">
      <c r="A63" s="144" t="s">
        <v>379</v>
      </c>
      <c r="B63" s="144"/>
      <c r="C63" s="144"/>
      <c r="D63" s="144"/>
      <c r="E63" s="144"/>
      <c r="F63" s="144"/>
      <c r="G63" s="144"/>
      <c r="H63" s="144"/>
      <c r="I63" s="144"/>
      <c r="J63" s="144"/>
      <c r="K63" s="144"/>
      <c r="L63" s="144"/>
    </row>
    <row r="64" spans="1:12" x14ac:dyDescent="0.3">
      <c r="A64" s="144" t="s">
        <v>380</v>
      </c>
      <c r="B64" s="144"/>
      <c r="C64" s="144"/>
      <c r="D64" s="144"/>
      <c r="E64" s="144"/>
      <c r="F64" s="144"/>
      <c r="G64" s="144"/>
      <c r="H64" s="144"/>
      <c r="I64" s="144"/>
      <c r="J64" s="144"/>
      <c r="K64" s="144"/>
      <c r="L64" s="144"/>
    </row>
    <row r="65" spans="1:1" x14ac:dyDescent="0.3">
      <c r="A65" s="143"/>
    </row>
  </sheetData>
  <mergeCells count="70">
    <mergeCell ref="A64:L64"/>
    <mergeCell ref="A63:L63"/>
    <mergeCell ref="A62:L62"/>
    <mergeCell ref="B9:D9"/>
    <mergeCell ref="F9:F10"/>
    <mergeCell ref="B10:C10"/>
    <mergeCell ref="A1:L1"/>
    <mergeCell ref="A2:L2"/>
    <mergeCell ref="A3:A4"/>
    <mergeCell ref="B3:B4"/>
    <mergeCell ref="C3:C4"/>
    <mergeCell ref="D3:D4"/>
    <mergeCell ref="E3:E4"/>
    <mergeCell ref="F3:F4"/>
    <mergeCell ref="B5:D5"/>
    <mergeCell ref="F5:F6"/>
    <mergeCell ref="B6:D6"/>
    <mergeCell ref="B7:D7"/>
    <mergeCell ref="F7:F8"/>
    <mergeCell ref="F11:F12"/>
    <mergeCell ref="B13:D13"/>
    <mergeCell ref="F13:F14"/>
    <mergeCell ref="B14:D14"/>
    <mergeCell ref="B11:D12"/>
    <mergeCell ref="B15:D16"/>
    <mergeCell ref="F15:F16"/>
    <mergeCell ref="B17:D18"/>
    <mergeCell ref="F17:F18"/>
    <mergeCell ref="B41:C41"/>
    <mergeCell ref="D41:D45"/>
    <mergeCell ref="E41:F41"/>
    <mergeCell ref="E42:F42"/>
    <mergeCell ref="E43:F43"/>
    <mergeCell ref="E44:F44"/>
    <mergeCell ref="B31:D31"/>
    <mergeCell ref="B32:D32"/>
    <mergeCell ref="B33:D34"/>
    <mergeCell ref="B35:D36"/>
    <mergeCell ref="F23:F24"/>
    <mergeCell ref="F25:F26"/>
    <mergeCell ref="A52:L52"/>
    <mergeCell ref="A55:L55"/>
    <mergeCell ref="A56:L56"/>
    <mergeCell ref="A57:L57"/>
    <mergeCell ref="B23:D23"/>
    <mergeCell ref="B24:D24"/>
    <mergeCell ref="B25:D25"/>
    <mergeCell ref="B27:D27"/>
    <mergeCell ref="B28:C28"/>
    <mergeCell ref="E45:F45"/>
    <mergeCell ref="D46:D50"/>
    <mergeCell ref="E46:F46"/>
    <mergeCell ref="E47:F47"/>
    <mergeCell ref="E48:F48"/>
    <mergeCell ref="E49:F49"/>
    <mergeCell ref="E50:F50"/>
    <mergeCell ref="F27:F28"/>
    <mergeCell ref="F29:F30"/>
    <mergeCell ref="F31:F32"/>
    <mergeCell ref="B19:D20"/>
    <mergeCell ref="F19:F20"/>
    <mergeCell ref="B21:D22"/>
    <mergeCell ref="F21:F22"/>
    <mergeCell ref="B29:D30"/>
    <mergeCell ref="B37:D38"/>
    <mergeCell ref="B39:D40"/>
    <mergeCell ref="F37:F38"/>
    <mergeCell ref="F39:F40"/>
    <mergeCell ref="F33:F34"/>
    <mergeCell ref="F35:F36"/>
  </mergeCells>
  <pageMargins left="1.4173228346456694" right="0.23622047244094491" top="0.74803149606299213" bottom="0.74803149606299213" header="0.31496062992125984" footer="0.31496062992125984"/>
  <pageSetup paperSize="9" scale="7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77D4B-9241-41B6-8156-633DC22A622B}">
  <sheetPr>
    <pageSetUpPr fitToPage="1"/>
  </sheetPr>
  <dimension ref="A1:E33"/>
  <sheetViews>
    <sheetView showGridLines="0" tabSelected="1" topLeftCell="A19" workbookViewId="0">
      <selection activeCell="A32" sqref="A1:D32"/>
    </sheetView>
  </sheetViews>
  <sheetFormatPr defaultColWidth="8.77734375" defaultRowHeight="13.2" x14ac:dyDescent="0.3"/>
  <cols>
    <col min="1" max="1" width="61.6640625" style="39" customWidth="1"/>
    <col min="2" max="2" width="15.77734375" style="39" customWidth="1"/>
    <col min="3" max="3" width="15.88671875" style="39" customWidth="1"/>
    <col min="4" max="4" width="18.21875" style="39" customWidth="1"/>
    <col min="5" max="16384" width="8.77734375" style="39"/>
  </cols>
  <sheetData>
    <row r="1" spans="1:4" ht="74.400000000000006" customHeight="1" x14ac:dyDescent="0.3">
      <c r="A1" s="38" t="s">
        <v>202</v>
      </c>
      <c r="B1" s="38"/>
      <c r="C1" s="38"/>
      <c r="D1" s="38"/>
    </row>
    <row r="2" spans="1:4" x14ac:dyDescent="0.3">
      <c r="A2" s="141" t="s">
        <v>196</v>
      </c>
      <c r="B2" s="141"/>
      <c r="C2" s="141"/>
      <c r="D2" s="141"/>
    </row>
    <row r="3" spans="1:4" x14ac:dyDescent="0.3">
      <c r="A3" s="141" t="s">
        <v>340</v>
      </c>
      <c r="B3" s="141"/>
      <c r="C3" s="40" t="s">
        <v>341</v>
      </c>
      <c r="D3" s="40" t="s">
        <v>342</v>
      </c>
    </row>
    <row r="4" spans="1:4" x14ac:dyDescent="0.3">
      <c r="A4" s="139" t="s">
        <v>319</v>
      </c>
      <c r="B4" s="140"/>
      <c r="C4" s="41" t="s">
        <v>320</v>
      </c>
      <c r="D4" s="42">
        <v>4.6699999999999998E-2</v>
      </c>
    </row>
    <row r="5" spans="1:4" x14ac:dyDescent="0.3">
      <c r="A5" s="139" t="s">
        <v>321</v>
      </c>
      <c r="B5" s="140"/>
      <c r="C5" s="41" t="s">
        <v>322</v>
      </c>
      <c r="D5" s="42">
        <v>4.0000000000000001E-3</v>
      </c>
    </row>
    <row r="6" spans="1:4" x14ac:dyDescent="0.3">
      <c r="A6" s="139" t="s">
        <v>323</v>
      </c>
      <c r="B6" s="140"/>
      <c r="C6" s="41" t="s">
        <v>324</v>
      </c>
      <c r="D6" s="42">
        <v>5.5999999999999999E-3</v>
      </c>
    </row>
    <row r="7" spans="1:4" x14ac:dyDescent="0.3">
      <c r="A7" s="139" t="s">
        <v>325</v>
      </c>
      <c r="B7" s="140"/>
      <c r="C7" s="41" t="s">
        <v>326</v>
      </c>
      <c r="D7" s="42">
        <v>1.11E-2</v>
      </c>
    </row>
    <row r="8" spans="1:4" x14ac:dyDescent="0.3">
      <c r="A8" s="139" t="s">
        <v>327</v>
      </c>
      <c r="B8" s="140"/>
      <c r="C8" s="41" t="s">
        <v>328</v>
      </c>
      <c r="D8" s="42">
        <v>8.6900000000000005E-2</v>
      </c>
    </row>
    <row r="9" spans="1:4" x14ac:dyDescent="0.3">
      <c r="A9" s="139" t="s">
        <v>329</v>
      </c>
      <c r="B9" s="140"/>
      <c r="C9" s="41" t="s">
        <v>330</v>
      </c>
      <c r="D9" s="42">
        <v>3.6499999999999998E-2</v>
      </c>
    </row>
    <row r="10" spans="1:4" x14ac:dyDescent="0.3">
      <c r="A10" s="139" t="s">
        <v>331</v>
      </c>
      <c r="B10" s="140"/>
      <c r="C10" s="41" t="s">
        <v>332</v>
      </c>
      <c r="D10" s="42">
        <v>2.5000000000000001E-2</v>
      </c>
    </row>
    <row r="11" spans="1:4" x14ac:dyDescent="0.3">
      <c r="A11" s="139" t="s">
        <v>333</v>
      </c>
      <c r="B11" s="140"/>
      <c r="C11" s="41" t="s">
        <v>334</v>
      </c>
      <c r="D11" s="42">
        <v>0</v>
      </c>
    </row>
    <row r="12" spans="1:4" x14ac:dyDescent="0.3">
      <c r="A12" s="139" t="s">
        <v>335</v>
      </c>
      <c r="B12" s="140"/>
      <c r="C12" s="41" t="s">
        <v>336</v>
      </c>
      <c r="D12" s="43">
        <f>(((1+D4+D5+D6)*(1+D7)*(1+D8))/(1-D9-D10-D11))-1</f>
        <v>0.23690601642727782</v>
      </c>
    </row>
    <row r="13" spans="1:4" x14ac:dyDescent="0.3">
      <c r="A13" s="39" t="s">
        <v>337</v>
      </c>
    </row>
    <row r="14" spans="1:4" x14ac:dyDescent="0.3">
      <c r="A14" s="44" t="s">
        <v>338</v>
      </c>
      <c r="B14" s="136" t="s">
        <v>343</v>
      </c>
      <c r="C14" s="136"/>
      <c r="D14" s="135">
        <v>-1</v>
      </c>
    </row>
    <row r="15" spans="1:4" x14ac:dyDescent="0.3">
      <c r="A15" s="44"/>
      <c r="B15" s="136" t="s">
        <v>344</v>
      </c>
      <c r="C15" s="136"/>
      <c r="D15" s="135"/>
    </row>
    <row r="16" spans="1:4" ht="30.6" customHeight="1" x14ac:dyDescent="0.3">
      <c r="A16" s="137" t="s">
        <v>345</v>
      </c>
      <c r="B16" s="137"/>
      <c r="C16" s="137"/>
      <c r="D16" s="137"/>
    </row>
    <row r="17" spans="1:5" x14ac:dyDescent="0.25">
      <c r="A17" s="45"/>
      <c r="B17" s="45"/>
      <c r="C17" s="45"/>
      <c r="D17" s="45"/>
    </row>
    <row r="18" spans="1:5" ht="31.8" customHeight="1" x14ac:dyDescent="0.3">
      <c r="A18" s="137" t="s">
        <v>339</v>
      </c>
      <c r="B18" s="137"/>
      <c r="C18" s="137"/>
      <c r="D18" s="137"/>
    </row>
    <row r="19" spans="1:5" ht="24" customHeight="1" x14ac:dyDescent="0.3">
      <c r="A19" s="46"/>
      <c r="B19" s="46"/>
      <c r="C19" s="46"/>
      <c r="D19" s="46"/>
    </row>
    <row r="20" spans="1:5" x14ac:dyDescent="0.3">
      <c r="A20" s="138" t="s">
        <v>377</v>
      </c>
      <c r="B20" s="138"/>
      <c r="C20" s="138"/>
      <c r="D20" s="138"/>
    </row>
    <row r="21" spans="1:5" ht="27" customHeight="1" x14ac:dyDescent="0.3"/>
    <row r="23" spans="1:5" x14ac:dyDescent="0.3">
      <c r="A23" s="94"/>
      <c r="B23" s="94"/>
      <c r="C23" s="94"/>
      <c r="D23" s="94"/>
      <c r="E23" s="47"/>
    </row>
    <row r="24" spans="1:5" x14ac:dyDescent="0.3">
      <c r="A24" s="94"/>
      <c r="B24" s="94"/>
      <c r="C24" s="94"/>
      <c r="D24" s="94"/>
      <c r="E24" s="47"/>
    </row>
    <row r="25" spans="1:5" x14ac:dyDescent="0.3">
      <c r="A25" s="94"/>
      <c r="B25" s="94"/>
      <c r="C25" s="94"/>
      <c r="D25" s="94"/>
      <c r="E25" s="47"/>
    </row>
    <row r="29" spans="1:5" ht="14.4" x14ac:dyDescent="0.3">
      <c r="A29" s="142"/>
    </row>
    <row r="30" spans="1:5" x14ac:dyDescent="0.3">
      <c r="A30" s="144" t="s">
        <v>378</v>
      </c>
      <c r="B30" s="144"/>
      <c r="C30" s="144"/>
      <c r="D30" s="144"/>
    </row>
    <row r="31" spans="1:5" x14ac:dyDescent="0.3">
      <c r="A31" s="144" t="s">
        <v>379</v>
      </c>
      <c r="B31" s="144"/>
      <c r="C31" s="144"/>
      <c r="D31" s="144"/>
    </row>
    <row r="32" spans="1:5" x14ac:dyDescent="0.3">
      <c r="A32" s="144" t="s">
        <v>380</v>
      </c>
      <c r="B32" s="144"/>
      <c r="C32" s="144"/>
      <c r="D32" s="144"/>
    </row>
    <row r="33" spans="1:1" x14ac:dyDescent="0.3">
      <c r="A33" s="143"/>
    </row>
  </sheetData>
  <mergeCells count="23">
    <mergeCell ref="A32:D32"/>
    <mergeCell ref="A31:D31"/>
    <mergeCell ref="A30:D30"/>
    <mergeCell ref="A7:B7"/>
    <mergeCell ref="A2:D2"/>
    <mergeCell ref="A3:B3"/>
    <mergeCell ref="A4:B4"/>
    <mergeCell ref="A5:B5"/>
    <mergeCell ref="A6:B6"/>
    <mergeCell ref="A8:B8"/>
    <mergeCell ref="A9:B9"/>
    <mergeCell ref="A10:B10"/>
    <mergeCell ref="A11:B11"/>
    <mergeCell ref="A12:B12"/>
    <mergeCell ref="A24:D24"/>
    <mergeCell ref="A25:D25"/>
    <mergeCell ref="D14:D15"/>
    <mergeCell ref="B15:C15"/>
    <mergeCell ref="A16:D16"/>
    <mergeCell ref="A18:D18"/>
    <mergeCell ref="A20:D20"/>
    <mergeCell ref="A23:D23"/>
    <mergeCell ref="B14:C14"/>
  </mergeCells>
  <pageMargins left="0.511811024" right="0.511811024" top="0.78740157499999996" bottom="0.78740157499999996" header="0.31496062000000002" footer="0.31496062000000002"/>
  <pageSetup paperSize="9" scale="82"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3</vt:i4>
      </vt:variant>
    </vt:vector>
  </HeadingPairs>
  <TitlesOfParts>
    <vt:vector size="6" baseType="lpstr">
      <vt:lpstr>ORÇAMENTO</vt:lpstr>
      <vt:lpstr>CRONOGRAMA</vt:lpstr>
      <vt:lpstr>BDI </vt:lpstr>
      <vt:lpstr>'BDI '!Area_de_impressao</vt:lpstr>
      <vt:lpstr>CRONOGRAMA!Area_de_impressao</vt:lpstr>
      <vt:lpstr>ORÇAMENTO!Area_de_impressao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LAGOTELA</dc:creator>
  <cp:lastModifiedBy>User</cp:lastModifiedBy>
  <cp:lastPrinted>2023-08-01T19:19:37Z</cp:lastPrinted>
  <dcterms:created xsi:type="dcterms:W3CDTF">2023-07-31T15:24:45Z</dcterms:created>
  <dcterms:modified xsi:type="dcterms:W3CDTF">2023-08-01T19:19:47Z</dcterms:modified>
</cp:coreProperties>
</file>